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wbergoregon-my.sharepoint.com/personal/hiltonda_newbergoregon_gov/Documents/SDC/Sept2026-updates-4-website/"/>
    </mc:Choice>
  </mc:AlternateContent>
  <xr:revisionPtr revIDLastSave="0" documentId="8_{B6A01A2E-3ACA-42DD-B4D4-D66FDDC33E57}" xr6:coauthVersionLast="47" xr6:coauthVersionMax="47" xr10:uidLastSave="{00000000-0000-0000-0000-000000000000}"/>
  <workbookProtection workbookAlgorithmName="SHA-512" workbookHashValue="f3Z1mFq7yaprhKa29b8hF/ISZKlUA2Hi50o/uvSgw4wdwt6Zt+mwteUfJTtyEaPrxXvOkmUvEIOil4ebd4fkPA==" workbookSaltValue="F9jtIQnODbgvc/D7jP31Hw==" workbookSpinCount="100000" lockStructure="1"/>
  <bookViews>
    <workbookView xWindow="4395" yWindow="1605" windowWidth="25770" windowHeight="18255" xr2:uid="{2F4B832C-EBAA-4BCA-A926-E6AD5B3C5714}"/>
  </bookViews>
  <sheets>
    <sheet name="SDC Calculation" sheetId="2" r:id="rId1"/>
    <sheet name="Charge Analysis" sheetId="3" r:id="rId2"/>
    <sheet name="Planning Data" sheetId="4" r:id="rId3"/>
    <sheet name="Inventory of Current System" sheetId="5" r:id="rId4"/>
    <sheet name="CIP List" sheetId="1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D15" i="2"/>
  <c r="D14" i="2"/>
  <c r="D13" i="2"/>
  <c r="D12" i="2"/>
  <c r="D11" i="2"/>
  <c r="D10" i="2"/>
  <c r="D9" i="2"/>
  <c r="D8" i="2"/>
  <c r="D7" i="2"/>
  <c r="D6" i="2"/>
  <c r="D5" i="2"/>
  <c r="D4" i="2"/>
  <c r="D16" i="2" s="1"/>
  <c r="D19" i="2" s="1"/>
  <c r="B11" i="3"/>
  <c r="B10" i="3"/>
  <c r="B7" i="3"/>
  <c r="B4" i="3"/>
  <c r="B3" i="3"/>
  <c r="B13" i="3"/>
  <c r="D18" i="4"/>
  <c r="D17" i="4"/>
  <c r="H337" i="5"/>
  <c r="H343" i="5"/>
  <c r="D48" i="1"/>
  <c r="B51" i="1"/>
  <c r="D53" i="1"/>
  <c r="B16" i="3" l="1"/>
  <c r="B17" i="3" s="1"/>
  <c r="E1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Kaaren Hofmann</author>
  </authors>
  <commentList>
    <comment ref="B3" authorId="0" shapeId="0" xr:uid="{231076AE-2B32-4630-A69C-B3EF96C8330E}">
      <text>
        <r>
          <rPr>
            <sz val="9"/>
            <color indexed="81"/>
            <rFont val="Tahoma"/>
            <family val="2"/>
          </rPr>
          <t>Cost of infrastructure already constructed in the City - Existing Debt - Existing Reserves</t>
        </r>
      </text>
    </comment>
    <comment ref="B4" authorId="0" shapeId="0" xr:uid="{FE660A80-9E78-4272-99F7-B7A4B9AE5CFE}">
      <text>
        <r>
          <rPr>
            <sz val="9"/>
            <color indexed="81"/>
            <rFont val="Tahoma"/>
            <family val="2"/>
          </rPr>
          <t>Total number of Equivalent Dwelling Units projected at full buildout of the City.</t>
        </r>
      </text>
    </comment>
    <comment ref="B7" authorId="0" shapeId="0" xr:uid="{FE43F9B7-D2DC-4C4A-A47B-BAE820D91D0F}">
      <text>
        <r>
          <rPr>
            <sz val="9"/>
            <color indexed="81"/>
            <rFont val="Tahoma"/>
            <family val="2"/>
          </rPr>
          <t>Reimbursement Cost divided by the total number of EDU</t>
        </r>
      </text>
    </comment>
    <comment ref="B10" authorId="0" shapeId="0" xr:uid="{61A1A283-46D6-4E7B-AB96-E63881BD2A62}">
      <text>
        <r>
          <rPr>
            <sz val="9"/>
            <color indexed="81"/>
            <rFont val="Tahoma"/>
            <family val="2"/>
          </rPr>
          <t>Costs of Capital Improvement Costs needed to serve full buildout of the City</t>
        </r>
      </text>
    </comment>
    <comment ref="B11" authorId="0" shapeId="0" xr:uid="{51296EEA-A9B3-47DA-9BFE-00BD6D9BA275}">
      <text>
        <r>
          <rPr>
            <sz val="9"/>
            <color indexed="81"/>
            <rFont val="Tahoma"/>
            <family val="2"/>
          </rPr>
          <t>Number of new EDUs expected based on the Planning Projections in the Master Plan</t>
        </r>
      </text>
    </comment>
    <comment ref="B13" authorId="0" shapeId="0" xr:uid="{5FF16EF1-24DC-440D-B36D-E746C185C92A}">
      <text>
        <r>
          <rPr>
            <sz val="9"/>
            <color indexed="81"/>
            <rFont val="Tahoma"/>
            <family val="2"/>
          </rPr>
          <t>New project costs divided by the amount of new units.</t>
        </r>
      </text>
    </comment>
    <comment ref="B16" authorId="0" shapeId="0" xr:uid="{30EC937B-5701-49FB-98EE-BDDD77A9ABEF}">
      <text>
        <r>
          <rPr>
            <sz val="9"/>
            <color indexed="81"/>
            <rFont val="Tahoma"/>
            <family val="2"/>
          </rPr>
          <t>The reimbursement + the improvement is the total maximum allowable SDC</t>
        </r>
      </text>
    </comment>
    <comment ref="B17" authorId="0" shapeId="0" xr:uid="{388961B5-562A-4DC9-B989-24013F7AA69A}">
      <text>
        <r>
          <rPr>
            <sz val="9"/>
            <color indexed="81"/>
            <rFont val="Tahoma"/>
            <family val="2"/>
          </rPr>
          <t>The total SDC is divided by 18 to get the cost per fixture unit.</t>
        </r>
      </text>
    </comment>
  </commentList>
</comments>
</file>

<file path=xl/sharedStrings.xml><?xml version="1.0" encoding="utf-8"?>
<sst xmlns="http://schemas.openxmlformats.org/spreadsheetml/2006/main" count="1132" uniqueCount="464">
  <si>
    <t>Project</t>
  </si>
  <si>
    <t>WWTP Hydraulic Improvements</t>
  </si>
  <si>
    <t>Wastewater Master Plan (3)</t>
  </si>
  <si>
    <t>Springbrook Road</t>
  </si>
  <si>
    <t>Secondary Clarifiers ( 2025 est: $15.37M) 97% SDC eligible</t>
  </si>
  <si>
    <t>Secondary Clarifier #5 (duplicate - and empty)</t>
  </si>
  <si>
    <t>Riverfront Infrastructure</t>
  </si>
  <si>
    <t>Riverfront Industrial Infrastructure</t>
  </si>
  <si>
    <t>River Street</t>
  </si>
  <si>
    <t>PW Fleet Mech Building update</t>
  </si>
  <si>
    <t>Providence Infrastructure</t>
  </si>
  <si>
    <t>Pinehurst Court</t>
  </si>
  <si>
    <t>Oxidation Ditch Expansion (re-priced 2025 est: $17.551M for qty 2) 88% SDC eligible</t>
  </si>
  <si>
    <t>Oxidation Ditch Expansion (#4 priced at est: $17.551M for qty 2) 88% SDC eligible</t>
  </si>
  <si>
    <t>Maintenance Yard Improvements</t>
  </si>
  <si>
    <t>Main and Wynooski Streets</t>
  </si>
  <si>
    <t>Lift Station Improvements (short term)</t>
  </si>
  <si>
    <t>Lift Station Improvements (long-term)</t>
  </si>
  <si>
    <t>I/I Projects</t>
  </si>
  <si>
    <t>HWY 240 Lift Station Upsize</t>
  </si>
  <si>
    <t>Hess Creek Phase 3 - Lift Station</t>
  </si>
  <si>
    <t>Hess Creek Phase 2 - Parallel Gravity Line</t>
  </si>
  <si>
    <t>Hess Creek Phase 1 - CIPP</t>
  </si>
  <si>
    <t>Equalization Basin Rehabilitation ( 2025 est: $0.98M) 0% SDC eligible</t>
  </si>
  <si>
    <t>Dehydration Unit Burner Rebuild</t>
  </si>
  <si>
    <t>Composting Aerated Piles ( 2025 est: $3M) 61% SDC eligible</t>
  </si>
  <si>
    <t>Chlorine Contact Basin ( 2025 est: $1.933M) 100% SDC eligible</t>
  </si>
  <si>
    <t>Chehalem Drive Phase 2 - Buildout Infrastructure</t>
  </si>
  <si>
    <t>Chehalem Drive Phase 1 - 20-year Infrastructure</t>
  </si>
  <si>
    <t>Chehalem and Creekside LS Displacement/Future Trunkline</t>
  </si>
  <si>
    <t>Charles and Andrew LS Displacement</t>
  </si>
  <si>
    <t>Estimate Const Cost 2025</t>
  </si>
  <si>
    <t>WiP</t>
  </si>
  <si>
    <t>% SDC Eligible</t>
  </si>
  <si>
    <t>TOTAL CIP SDC COSTS</t>
  </si>
  <si>
    <t>Reserves</t>
  </si>
  <si>
    <t>$ Eligible</t>
  </si>
  <si>
    <t>Asset #</t>
  </si>
  <si>
    <t>Function</t>
  </si>
  <si>
    <t>Category</t>
  </si>
  <si>
    <t>Treatment</t>
  </si>
  <si>
    <t>Land</t>
  </si>
  <si>
    <t>Pump Stations</t>
  </si>
  <si>
    <t>Equipment</t>
  </si>
  <si>
    <t>Lift Station</t>
  </si>
  <si>
    <t>Buildings &amp; Improvements</t>
  </si>
  <si>
    <t>Collection</t>
  </si>
  <si>
    <t>Infrastructure</t>
  </si>
  <si>
    <t>General Equipment</t>
  </si>
  <si>
    <t>Sewer Lines</t>
  </si>
  <si>
    <t>CIP</t>
  </si>
  <si>
    <t>2772A</t>
  </si>
  <si>
    <t>2773A</t>
  </si>
  <si>
    <t>2806A</t>
  </si>
  <si>
    <t>2806B</t>
  </si>
  <si>
    <t>2806C</t>
  </si>
  <si>
    <t>2813B</t>
  </si>
  <si>
    <t>2824A</t>
  </si>
  <si>
    <t>CIP 0003</t>
  </si>
  <si>
    <t>CIP 0021</t>
  </si>
  <si>
    <t>CIP 0030</t>
  </si>
  <si>
    <t>CIP 0034</t>
  </si>
  <si>
    <t>Sewer Lines 0010</t>
  </si>
  <si>
    <t>Sewer Lines 0011</t>
  </si>
  <si>
    <t>Sewer Lines 0012</t>
  </si>
  <si>
    <t>Sewer Lines 0013</t>
  </si>
  <si>
    <t>Sewer Lines 0014</t>
  </si>
  <si>
    <t>Sewer Lines 0015</t>
  </si>
  <si>
    <t>Sewer Lines 0016</t>
  </si>
  <si>
    <t>Sewer Lines 0017</t>
  </si>
  <si>
    <t>Sewer Lines 0018</t>
  </si>
  <si>
    <t>Sewer Lines 0019</t>
  </si>
  <si>
    <t>Sewer Lines 0020</t>
  </si>
  <si>
    <t>Sewer Lines 0021</t>
  </si>
  <si>
    <t>Sewer Lines 0022</t>
  </si>
  <si>
    <t>Sewer Lines 0023</t>
  </si>
  <si>
    <t>Sewer Lines 0024</t>
  </si>
  <si>
    <t>Sewer Lines 0025</t>
  </si>
  <si>
    <t>Sewer Lines 0026</t>
  </si>
  <si>
    <t>Sewer Lines 0027</t>
  </si>
  <si>
    <t>Sewer Lines 0028</t>
  </si>
  <si>
    <t>Sewer Lines 0029</t>
  </si>
  <si>
    <t>Sewer Lines 0030</t>
  </si>
  <si>
    <t>Sewer Lines 0031</t>
  </si>
  <si>
    <t>Sewer Lines 0032</t>
  </si>
  <si>
    <t>Sewer Lines 0033</t>
  </si>
  <si>
    <t>Sewer Lines 0034</t>
  </si>
  <si>
    <t>Total</t>
  </si>
  <si>
    <t>Description</t>
  </si>
  <si>
    <t>WWTP Land 1</t>
  </si>
  <si>
    <t>Charles St Pump Station</t>
  </si>
  <si>
    <t>WWTP Land 2</t>
  </si>
  <si>
    <t>College St</t>
  </si>
  <si>
    <t>Old WWTP 1</t>
  </si>
  <si>
    <t>Eighth St.</t>
  </si>
  <si>
    <t>Clarifier 3</t>
  </si>
  <si>
    <t>Crane 1</t>
  </si>
  <si>
    <t>Clarifier 2</t>
  </si>
  <si>
    <t>Clarifier 1</t>
  </si>
  <si>
    <t>Pump 15</t>
  </si>
  <si>
    <t>Lift Charles St</t>
  </si>
  <si>
    <t>Meter tank</t>
  </si>
  <si>
    <t>Sander belt/disc</t>
  </si>
  <si>
    <t>Pump 16</t>
  </si>
  <si>
    <t>Pump-Turbine 4</t>
  </si>
  <si>
    <t>WWTP Floor</t>
  </si>
  <si>
    <t>Tank Fuel 1</t>
  </si>
  <si>
    <t>Tank Fuel 2</t>
  </si>
  <si>
    <t>Belt Conveyor 2</t>
  </si>
  <si>
    <t>Tank-air</t>
  </si>
  <si>
    <t>Old WWTP Piping</t>
  </si>
  <si>
    <t>WWTP Plant Piping 1</t>
  </si>
  <si>
    <t>WWTP Plant Piping 2</t>
  </si>
  <si>
    <t>WWTP Plant Piping 3</t>
  </si>
  <si>
    <t>Platform-steel</t>
  </si>
  <si>
    <t>WWTP Plant Piping 4</t>
  </si>
  <si>
    <t>WWTP Plant Piping 5</t>
  </si>
  <si>
    <t>WWTP Plant Piping 6</t>
  </si>
  <si>
    <t>WWTP Plant Piping 7</t>
  </si>
  <si>
    <t>Workbench 1</t>
  </si>
  <si>
    <t>Workbench 2</t>
  </si>
  <si>
    <t>Workbench 3</t>
  </si>
  <si>
    <t>Platform 2</t>
  </si>
  <si>
    <t>Hopper Feeder</t>
  </si>
  <si>
    <t>WWTP Plant Piping 8</t>
  </si>
  <si>
    <t>Bay Workbench</t>
  </si>
  <si>
    <t>WWTP Plant Piping 9</t>
  </si>
  <si>
    <t>Dft 1 Workbench</t>
  </si>
  <si>
    <t>WWTP Plant Piping 10</t>
  </si>
  <si>
    <t>Press-hydraulic</t>
  </si>
  <si>
    <t>Arm loading sludge</t>
  </si>
  <si>
    <t>Sludge Pump Stat.</t>
  </si>
  <si>
    <t>Solid Handling</t>
  </si>
  <si>
    <t>KCM Phase III</t>
  </si>
  <si>
    <t>KCM Phase II</t>
  </si>
  <si>
    <t>Capitalized Interest</t>
  </si>
  <si>
    <t>Outfall</t>
  </si>
  <si>
    <t>RDS Distrib</t>
  </si>
  <si>
    <t>Chlorine Bldg</t>
  </si>
  <si>
    <t>Chlorine Contact Tk</t>
  </si>
  <si>
    <t>Equalization Basin</t>
  </si>
  <si>
    <t>RAS Distr Box</t>
  </si>
  <si>
    <t>Sludge Tank</t>
  </si>
  <si>
    <t>Clarifier Distr Box</t>
  </si>
  <si>
    <t>Operation Bldg</t>
  </si>
  <si>
    <t>Oxidation Ditch 2</t>
  </si>
  <si>
    <t>Oxidation Ditch 1</t>
  </si>
  <si>
    <t>KCM Phase I</t>
  </si>
  <si>
    <t>KCM-Design</t>
  </si>
  <si>
    <t>Site Work 1</t>
  </si>
  <si>
    <t>Site Work 2</t>
  </si>
  <si>
    <t>Influent Pump</t>
  </si>
  <si>
    <t>FY 72-73 Sewer Lines</t>
  </si>
  <si>
    <t>FY 89-90 Sewer Lines</t>
  </si>
  <si>
    <t>FY 70-71 Sewer Lines</t>
  </si>
  <si>
    <t>FY 71-72 Sewer Lines</t>
  </si>
  <si>
    <t>FY 73-74 Sewer Lines</t>
  </si>
  <si>
    <t>FY 69-70 Sewer Lines</t>
  </si>
  <si>
    <t>FY 75-76 Sewer Lines</t>
  </si>
  <si>
    <t>FY 79-80 Sewer Lines</t>
  </si>
  <si>
    <t>FY 80-81 Sewer Lines</t>
  </si>
  <si>
    <t>FY 59-60 Sewer Lines</t>
  </si>
  <si>
    <t>FY 87-88 Sewer Lines</t>
  </si>
  <si>
    <t>FY 82-83 Sewer Lines</t>
  </si>
  <si>
    <t>FY 64-65 Sewer Lines</t>
  </si>
  <si>
    <t>FY 65-66 Sewer Lines</t>
  </si>
  <si>
    <t>FY 62-63 Sewer Lines</t>
  </si>
  <si>
    <t>FY 78-79 Sewer Lines</t>
  </si>
  <si>
    <t>FY 47-48 Sewer Lines</t>
  </si>
  <si>
    <t>FY 77-78 Sewer Lines</t>
  </si>
  <si>
    <t>FY 88-89 Sewer Lines</t>
  </si>
  <si>
    <t>FY 58-59 Sewer Lines</t>
  </si>
  <si>
    <t>Megohmeter</t>
  </si>
  <si>
    <t>Locker</t>
  </si>
  <si>
    <t>Sampler</t>
  </si>
  <si>
    <t>Safety Block 1</t>
  </si>
  <si>
    <t>Processor Board-Cntr</t>
  </si>
  <si>
    <t>Calibrator-Cntr</t>
  </si>
  <si>
    <t>Compressor 2</t>
  </si>
  <si>
    <t>Serial Interface-Cntr</t>
  </si>
  <si>
    <t>FY 92-93 Sewer Lines</t>
  </si>
  <si>
    <t>DC output card-Cntr</t>
  </si>
  <si>
    <t>Reducer-Clar</t>
  </si>
  <si>
    <t>Pickup 94-508</t>
  </si>
  <si>
    <t>Valeri Park Sub</t>
  </si>
  <si>
    <t>I/O Board Assembl</t>
  </si>
  <si>
    <t>DC Output Card</t>
  </si>
  <si>
    <t>Pump 18</t>
  </si>
  <si>
    <t>Dayton Avenue Pump Station</t>
  </si>
  <si>
    <t>Dayton Ave Pump Station WW</t>
  </si>
  <si>
    <t>Dayton Ave PS Piping</t>
  </si>
  <si>
    <t>Pumps Dayton Ave PS</t>
  </si>
  <si>
    <t>Compressor Dayton Ave PS</t>
  </si>
  <si>
    <t>Meter Flow Dayton Ave PS</t>
  </si>
  <si>
    <t>Telemetry Dayton Ave PS</t>
  </si>
  <si>
    <t>Dayton Ave Wet Well</t>
  </si>
  <si>
    <t>FY 93-94 Sewer Lines</t>
  </si>
  <si>
    <t>Cleaner-SewerVactor</t>
  </si>
  <si>
    <t>Pump 19</t>
  </si>
  <si>
    <t>Generator-Portable</t>
  </si>
  <si>
    <t>FY 94-95 Sewer Lines</t>
  </si>
  <si>
    <t>Old WWTP 2</t>
  </si>
  <si>
    <t>11th St.</t>
  </si>
  <si>
    <t>WWTP Land 3</t>
  </si>
  <si>
    <t>WWTP Land 4</t>
  </si>
  <si>
    <t>Lift Stat Rotat Pump College St</t>
  </si>
  <si>
    <t>Lift Stat Pkg Syst College St</t>
  </si>
  <si>
    <t>FY 95-96 Sewer Lines</t>
  </si>
  <si>
    <t>FY 91-92 Sewer Lines</t>
  </si>
  <si>
    <t>Radio-portable 8</t>
  </si>
  <si>
    <t>Radio-portable 9</t>
  </si>
  <si>
    <t>Radio-portable 10</t>
  </si>
  <si>
    <t>Radio-portable 11</t>
  </si>
  <si>
    <t>Radio-portable 12</t>
  </si>
  <si>
    <t>Radio-portable 13</t>
  </si>
  <si>
    <t>Radio-portable 14</t>
  </si>
  <si>
    <t>Radio-portable 15</t>
  </si>
  <si>
    <t>Stat Radio-Control</t>
  </si>
  <si>
    <t>Charger</t>
  </si>
  <si>
    <t>I &amp; C Modifica</t>
  </si>
  <si>
    <t>Sewage Sampler</t>
  </si>
  <si>
    <t>Scope Meter</t>
  </si>
  <si>
    <t>Vacuum-Wet/Dry</t>
  </si>
  <si>
    <t>Hydraulic Puller Set</t>
  </si>
  <si>
    <t>Telemetry Upgrade</t>
  </si>
  <si>
    <t>Truck 507-98</t>
  </si>
  <si>
    <t>Sewer Tap</t>
  </si>
  <si>
    <t>Pressure Transducer 1</t>
  </si>
  <si>
    <t>Pressure Transducer 2</t>
  </si>
  <si>
    <t>Tapping Machi ne</t>
  </si>
  <si>
    <t>Composter</t>
  </si>
  <si>
    <t>WTP Elect Upgrade</t>
  </si>
  <si>
    <t>FY 97-98 Sewer Lines</t>
  </si>
  <si>
    <t>Portable Radio 3</t>
  </si>
  <si>
    <t>Portable Radio 4</t>
  </si>
  <si>
    <t>Eyewash Upgrade</t>
  </si>
  <si>
    <t>Portable Radio 5</t>
  </si>
  <si>
    <t>Portable Radio 6</t>
  </si>
  <si>
    <t>Portable Radio 7</t>
  </si>
  <si>
    <t>Pickup 7</t>
  </si>
  <si>
    <t>Variable Spd Dr</t>
  </si>
  <si>
    <t>Vacuum Blower</t>
  </si>
  <si>
    <t>Valves/Actuator 1</t>
  </si>
  <si>
    <t>Valves/Actuator 2</t>
  </si>
  <si>
    <t>Conveyor Rebuild</t>
  </si>
  <si>
    <t>Variable Freq Drive 2</t>
  </si>
  <si>
    <t>Install VFD 1</t>
  </si>
  <si>
    <t>Variable Freq Drive 3</t>
  </si>
  <si>
    <t>Install VFD 2</t>
  </si>
  <si>
    <t>Sawdust Bin Cover</t>
  </si>
  <si>
    <t>Handrails</t>
  </si>
  <si>
    <t>1998-99 Lines</t>
  </si>
  <si>
    <t>Eighth St. Pump Station</t>
  </si>
  <si>
    <t>MiddleBrook Relocate</t>
  </si>
  <si>
    <t>Saw-Band</t>
  </si>
  <si>
    <t>Fan 1 Jaybird Misting System</t>
  </si>
  <si>
    <t>Fan 2 Jaybird Misting System</t>
  </si>
  <si>
    <t>Actuator/Controller</t>
  </si>
  <si>
    <t>Trash Pump</t>
  </si>
  <si>
    <t>Valve Actuator 1</t>
  </si>
  <si>
    <t>Valve Actuator 2</t>
  </si>
  <si>
    <t>Handheld Meter Reader</t>
  </si>
  <si>
    <t>Generator 2</t>
  </si>
  <si>
    <t>FY 99-00 City Sewer Lines</t>
  </si>
  <si>
    <t>Screw Conveyor</t>
  </si>
  <si>
    <t>Robotic Total Station</t>
  </si>
  <si>
    <t>Circuit Breaker</t>
  </si>
  <si>
    <t>FY 00-01 City Sewer Lines</t>
  </si>
  <si>
    <t>Manholes</t>
  </si>
  <si>
    <t>Sheridan St Pump</t>
  </si>
  <si>
    <t>Charles St Main</t>
  </si>
  <si>
    <t>Charles St Pump</t>
  </si>
  <si>
    <t>Andrews St Pump</t>
  </si>
  <si>
    <t>WWTP Door Hardware</t>
  </si>
  <si>
    <t>Pickup 534-01</t>
  </si>
  <si>
    <t>Flow Meter Monitoring Station</t>
  </si>
  <si>
    <t>Variable Freq Drive 4</t>
  </si>
  <si>
    <t>Amp Breaker-100</t>
  </si>
  <si>
    <t>Amp Breaker-400</t>
  </si>
  <si>
    <t>VFD Replacement</t>
  </si>
  <si>
    <t>FY 01-02 City Sewer Lines</t>
  </si>
  <si>
    <t>Mailing Machine</t>
  </si>
  <si>
    <t>VFD Upgrade</t>
  </si>
  <si>
    <t>Diesel Fuel Tank</t>
  </si>
  <si>
    <t>Pump Base</t>
  </si>
  <si>
    <t>Software Work Director/Waterview</t>
  </si>
  <si>
    <t>FY 02-03 City Sewer Lines</t>
  </si>
  <si>
    <t>FY 98-99 Developer Sewer Lines</t>
  </si>
  <si>
    <t>FY 99-00 Developer Sewer Lines</t>
  </si>
  <si>
    <t>FY 00-01 Developer Sewer Lines</t>
  </si>
  <si>
    <t>FY 01-02 Developer Sewer Lines</t>
  </si>
  <si>
    <t>Fernwood Rd Pump Station</t>
  </si>
  <si>
    <t>FY 03-04 City Sewer Lines</t>
  </si>
  <si>
    <t>FY 03-04 Developer Sewer Lines</t>
  </si>
  <si>
    <t>Return Room Piping Replacement</t>
  </si>
  <si>
    <t>Reclaim Pump #1</t>
  </si>
  <si>
    <t>FY 2004-05 City Sewer Lines LID</t>
  </si>
  <si>
    <t>FY 2004-05 Developer Sewer Lines</t>
  </si>
  <si>
    <t>Headworks Improvements</t>
  </si>
  <si>
    <t>Chehalem Sewer Pump Station &amp; Lines</t>
  </si>
  <si>
    <t>Creekside Pump Station Improvements</t>
  </si>
  <si>
    <t>Composter Energy Improvements</t>
  </si>
  <si>
    <t>Tractor Loader &amp; Mower</t>
  </si>
  <si>
    <t>WWTP Crane</t>
  </si>
  <si>
    <t>Generator-Backup Andrews Pump Station</t>
  </si>
  <si>
    <t>FY 2005-06 City Sewer Lines</t>
  </si>
  <si>
    <t xml:space="preserve">FY 2005-06 Developer Sewer </t>
  </si>
  <si>
    <t>WWTP Truck 527-08 -2008 Ford F350</t>
  </si>
  <si>
    <t>FY 2006-07 Developer Sewer Lines</t>
  </si>
  <si>
    <t>Wastewater Line N Arterial S-Curve</t>
  </si>
  <si>
    <t>2007-08 Developer Contributed WW Lines</t>
  </si>
  <si>
    <t>Effluent Reuse Pipelines-WW</t>
  </si>
  <si>
    <t>2008-09 Developer Contributed Wastewater Lines</t>
  </si>
  <si>
    <t>W Sheridan/N Harrison WW Improvements</t>
  </si>
  <si>
    <t>Animal Shelter WW Lines</t>
  </si>
  <si>
    <t>Wynooski-Riverfront Utilities - relocate trunk line</t>
  </si>
  <si>
    <t>Reuse Line Relocation (Bypass Ph 1)</t>
  </si>
  <si>
    <t>Highland at Hess Creek Phase 4 &amp; 5 Developer Contributed</t>
  </si>
  <si>
    <t>South Springbrook (Bypass) (Wastewater Lines)</t>
  </si>
  <si>
    <t>Shellie Park Developer Contributed</t>
  </si>
  <si>
    <t>Edwood 8" sewer 176 LF</t>
  </si>
  <si>
    <t>2nd Street Parking Lot Rehab (Wastewater Lines)</t>
  </si>
  <si>
    <t>Heritage 8" sewer 286 LF</t>
  </si>
  <si>
    <t>Inflow/Infiltration - Aquarius, Vittoria Way, Madrona, Coffey Ln</t>
  </si>
  <si>
    <t>Aquarious Street Lateral Replacement (I&amp;I)</t>
  </si>
  <si>
    <t>Meridian St Sewer (I&amp;I)</t>
  </si>
  <si>
    <t>HWY 240 WW Pump Station 305 W Illinois</t>
  </si>
  <si>
    <t>Generator at Charles St Pump Station</t>
  </si>
  <si>
    <t>Generator for Dayton Ave-Pump Station</t>
  </si>
  <si>
    <t>HWY 240 Pump Station</t>
  </si>
  <si>
    <t>Dayton Pump Station Design</t>
  </si>
  <si>
    <t>Wireless bridge WWTP</t>
  </si>
  <si>
    <t>Server for Public Works</t>
  </si>
  <si>
    <t>City-Wide Wireless Network-Wastewater</t>
  </si>
  <si>
    <t>Replacement pump-Inf Pump #3</t>
  </si>
  <si>
    <t>New key system for Operations Bldg/Stat</t>
  </si>
  <si>
    <t>Effluent Reuse Facility-WW</t>
  </si>
  <si>
    <t>Effluent Reuse Membrane-WW</t>
  </si>
  <si>
    <t>WWTP Generator/Building</t>
  </si>
  <si>
    <t>8LVP-BHC Pressure Blower</t>
  </si>
  <si>
    <t>Heat pump replacement-Operations Bldg</t>
  </si>
  <si>
    <t>WWTP Land Expansion 19.68 acres (sold 9.74 ac)</t>
  </si>
  <si>
    <t>Live bottom for composter replacement</t>
  </si>
  <si>
    <t>Composter conveyor chains (replacement)</t>
  </si>
  <si>
    <t>WWTP Sawdust Dryer</t>
  </si>
  <si>
    <t>Influent Pump #2</t>
  </si>
  <si>
    <t>Influent Pump #1</t>
  </si>
  <si>
    <t>Sludge Pump to Belt Filter Press</t>
  </si>
  <si>
    <t>Security Fencing at WWTP-FEDERAL GRANT</t>
  </si>
  <si>
    <t>Jet Milling Machine</t>
  </si>
  <si>
    <t>Steel Utility Building and Construction</t>
  </si>
  <si>
    <t xml:space="preserve">Sawdust Silo Unloader </t>
  </si>
  <si>
    <t>WWTP Frontage Sign</t>
  </si>
  <si>
    <t>Essco Vertical Pump</t>
  </si>
  <si>
    <t>Cornell DP Pump</t>
  </si>
  <si>
    <t xml:space="preserve">7.5 Ton WWTP Heat Pump </t>
  </si>
  <si>
    <t>Composter Building Roof Replacement</t>
  </si>
  <si>
    <t>Disinfection Building Roof Replacement</t>
  </si>
  <si>
    <t>WWTP Hypochlorite</t>
  </si>
  <si>
    <t xml:space="preserve">520 W 3rd St - Building </t>
  </si>
  <si>
    <t>520 W 3rd St - Land</t>
  </si>
  <si>
    <t>WWTP RRE (4th Clarifier)</t>
  </si>
  <si>
    <t>WWTP RRE (Dewatering System)</t>
  </si>
  <si>
    <t>WWTP RRE (Headworks and Influent Pump Station)</t>
  </si>
  <si>
    <t>Video Inspection System - Vcam-5 control module and Vloc Cam Receiver</t>
  </si>
  <si>
    <t>PWA Building - 500 W 3rd St</t>
  </si>
  <si>
    <t>Villa rd-Haworth to Crestview Culvert Imps.</t>
  </si>
  <si>
    <t>Oxidation Ditches (#2)</t>
  </si>
  <si>
    <t>Oxidation Ditch Rotor Aerator #8</t>
  </si>
  <si>
    <t>Dayton Pump Station System, Pumps, and Piping</t>
  </si>
  <si>
    <t>Dayton Pump Station Infrastructure</t>
  </si>
  <si>
    <t>Dayton Pump Station Land Improvements</t>
  </si>
  <si>
    <t>Dayton Pump Station Building Improvements</t>
  </si>
  <si>
    <t>Dayton Pump Station Air Conditioning Unit</t>
  </si>
  <si>
    <t>Oxidation Ditches</t>
  </si>
  <si>
    <t>WWTP Solar Panel Project (Solar Field)</t>
  </si>
  <si>
    <t>Operations Building Remodel</t>
  </si>
  <si>
    <t>WWTP Sawdust Bays</t>
  </si>
  <si>
    <t>Chehalem Sewer Extension</t>
  </si>
  <si>
    <t>PWM Building C - Office Space Addition</t>
  </si>
  <si>
    <t>N Elliott Wastewater Pipeline</t>
  </si>
  <si>
    <t>Fuel Station</t>
  </si>
  <si>
    <t>4,964 ft of WW Pipe &amp; Grouting of 101 lateral connections</t>
  </si>
  <si>
    <t>8th Street Utility Replacement (Sewer Pipe)</t>
  </si>
  <si>
    <t>Nova Grace Developer Contributed</t>
  </si>
  <si>
    <t>Columbia Estates Developer Contributed</t>
  </si>
  <si>
    <t>Gracie's 1, 2, and 3 Developer Contributed</t>
  </si>
  <si>
    <t>Hazelwood Developer Contributed</t>
  </si>
  <si>
    <t>Dutchman Developer Contributed</t>
  </si>
  <si>
    <t>Page Landing Developer Contributed</t>
  </si>
  <si>
    <t>Fifth St Pipe Replacement</t>
  </si>
  <si>
    <t>Dutchman 2 Developer Contributed</t>
  </si>
  <si>
    <t>Kings Landing 2 Developer Contributed</t>
  </si>
  <si>
    <t>Harding School Developer Contributed</t>
  </si>
  <si>
    <t>Eastland Developer Contributed</t>
  </si>
  <si>
    <t>River Run 1 &amp; 2 Developer Contributed</t>
  </si>
  <si>
    <t>River Run 1 &amp; 2 Off Site Developer Contributed</t>
  </si>
  <si>
    <t>Sixth Street Sewer Rehab</t>
  </si>
  <si>
    <t>Sewer / Lateral replacements 5th Street - Wynooski</t>
  </si>
  <si>
    <t>Wastewater Line Replacements - 2nd, 3rd, 6th st</t>
  </si>
  <si>
    <t>Kings Landing 3&amp;4 Developer Contributed</t>
  </si>
  <si>
    <t>Hess Creek Lining</t>
  </si>
  <si>
    <t>Crestview Drive Sewer</t>
  </si>
  <si>
    <t>Riverlands Developer Contributed</t>
  </si>
  <si>
    <t>Edgewater PUD Developer Contributed</t>
  </si>
  <si>
    <t>Crestview Crossing PUD Ph 1 Developer Contributed</t>
  </si>
  <si>
    <t>Crestview Crossing Offsite Sewer Ext Developer Contributed</t>
  </si>
  <si>
    <t>2025 Freightliner Vactor Truck</t>
  </si>
  <si>
    <t>WWTP PLC Replacement (adding value to the plant) $979,474</t>
  </si>
  <si>
    <t>Date Acquired</t>
  </si>
  <si>
    <t>Replacement Cost</t>
  </si>
  <si>
    <t>% SDC (1)</t>
  </si>
  <si>
    <t>Total SDC Eligible</t>
  </si>
  <si>
    <t xml:space="preserve">SDC Eligible Replacement Cost </t>
  </si>
  <si>
    <r>
      <t>18 Fixture Units = EDU</t>
    </r>
    <r>
      <rPr>
        <sz val="11"/>
        <rFont val="Calibri"/>
        <family val="2"/>
      </rPr>
      <t xml:space="preserve"> = Equivalent Dwelling Unit</t>
    </r>
  </si>
  <si>
    <t>Average Dry Weather Flow ADWF (gpcd)</t>
  </si>
  <si>
    <t xml:space="preserve">Peak Instantaneous Flow PIF (gpcd) </t>
  </si>
  <si>
    <t>Total projected unit flow</t>
  </si>
  <si>
    <t>Persons per Household</t>
  </si>
  <si>
    <t>Total design unit flow per EDU</t>
  </si>
  <si>
    <t>Projected design flow at the plant (MGD)</t>
  </si>
  <si>
    <t xml:space="preserve">EDU's </t>
  </si>
  <si>
    <t>Total Projected Design Flow</t>
  </si>
  <si>
    <t>Additional</t>
  </si>
  <si>
    <t xml:space="preserve">Year </t>
  </si>
  <si>
    <t>(MGD)</t>
  </si>
  <si>
    <t>EDUs</t>
  </si>
  <si>
    <t xml:space="preserve"> </t>
  </si>
  <si>
    <t>Years</t>
  </si>
  <si>
    <t>Total Change</t>
  </si>
  <si>
    <t>Annual EDUs</t>
  </si>
  <si>
    <t>Growth</t>
  </si>
  <si>
    <t>Development of SDC Fee per EDU</t>
  </si>
  <si>
    <t>Reimbursement Cost Basis (1)</t>
  </si>
  <si>
    <t>Growth Capacity Requirements (EDU) (2)</t>
  </si>
  <si>
    <t>Reimbursement $/EDU</t>
  </si>
  <si>
    <t>Improvement Cost Basis (3)</t>
  </si>
  <si>
    <t>New Growth (EDU) (2)</t>
  </si>
  <si>
    <t>Improvement$/EDU</t>
  </si>
  <si>
    <t>TOTAL SDC/EDU</t>
  </si>
  <si>
    <t>SDC/FU</t>
  </si>
  <si>
    <t>1 - From the Inventory of Current System</t>
  </si>
  <si>
    <t>2 - From the Planning Data</t>
  </si>
  <si>
    <t>3 - From the CIP List</t>
  </si>
  <si>
    <t>Wastewater</t>
  </si>
  <si>
    <t>Make entries in gray cells.</t>
  </si>
  <si>
    <t>Fixture Type</t>
  </si>
  <si>
    <t>Quantity</t>
  </si>
  <si>
    <t>Fixture Units (1)</t>
  </si>
  <si>
    <t>Bar sink</t>
  </si>
  <si>
    <t>Bathtub</t>
  </si>
  <si>
    <t>Bathtub/shower combination</t>
  </si>
  <si>
    <t>Bidet</t>
  </si>
  <si>
    <t>Clothes washer</t>
  </si>
  <si>
    <t>Dishwasher</t>
  </si>
  <si>
    <t>Kitchen sink</t>
  </si>
  <si>
    <t>Laundry sink</t>
  </si>
  <si>
    <t>Lavatory</t>
  </si>
  <si>
    <t>Shower</t>
  </si>
  <si>
    <t>Water closet</t>
  </si>
  <si>
    <t>Other</t>
  </si>
  <si>
    <t xml:space="preserve">Total SDC </t>
  </si>
  <si>
    <t>(1) From the Uniform Plumbing Code</t>
  </si>
  <si>
    <t>Multiplier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</si>
</sst>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  <numFmt numFmtId="166" formatCode="[$-409]mmmm\ d\,\ yyyy;@"/>
    <numFmt numFmtId="167" formatCode="#,##0.0_);\(#,##0.0\)"/>
    <numFmt numFmtId="168" formatCode="_(* #,##0_);_(* \(#,##0\);_(* &quot;-&quot;??_);_(@_)"/>
    <numFmt numFmtId="169" formatCode="#,##0;[Red]#,##0"/>
    <numFmt numFmtId="170" formatCode="0.00_)"/>
    <numFmt numFmtId="171" formatCode=";;;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0000FF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1"/>
      <color rgb="FF3333FF"/>
      <name val="Aptos Narrow"/>
      <family val="2"/>
      <scheme val="minor"/>
    </font>
    <font>
      <i/>
      <sz val="11"/>
      <color rgb="FF7030A0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indexed="12"/>
      <name val="Calibri"/>
      <family val="2"/>
    </font>
    <font>
      <b/>
      <sz val="11"/>
      <color indexed="8"/>
      <name val="Calibri"/>
      <family val="2"/>
    </font>
    <font>
      <u/>
      <sz val="11"/>
      <color rgb="FF0000FF"/>
      <name val="Calibri"/>
      <family val="2"/>
    </font>
    <font>
      <u/>
      <sz val="11"/>
      <color indexed="8"/>
      <name val="Calibri"/>
      <family val="2"/>
    </font>
    <font>
      <sz val="9"/>
      <color indexed="81"/>
      <name val="Tahoma"/>
      <family val="2"/>
    </font>
    <font>
      <b/>
      <sz val="14"/>
      <color theme="1"/>
      <name val="Segoe UI"/>
      <family val="2"/>
    </font>
    <font>
      <sz val="11"/>
      <color theme="1"/>
      <name val="Segoe UI"/>
      <family val="2"/>
    </font>
    <font>
      <i/>
      <sz val="10"/>
      <color rgb="FF00B050"/>
      <name val="Segoe UI"/>
      <family val="2"/>
    </font>
    <font>
      <b/>
      <sz val="11"/>
      <color theme="1"/>
      <name val="Segoe UI"/>
      <family val="2"/>
    </font>
    <font>
      <sz val="11"/>
      <color rgb="FF0000FF"/>
      <name val="Segoe UI"/>
      <family val="2"/>
    </font>
    <font>
      <u val="singleAccounting"/>
      <sz val="11"/>
      <color theme="1"/>
      <name val="Segoe UI"/>
      <family val="2"/>
    </font>
    <font>
      <u val="doubleAccounting"/>
      <sz val="11"/>
      <color theme="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43" fontId="13" fillId="0" borderId="0" applyFont="0" applyFill="0" applyBorder="0" applyAlignment="0" applyProtection="0"/>
    <xf numFmtId="166" fontId="20" fillId="0" borderId="0"/>
  </cellStyleXfs>
  <cellXfs count="117">
    <xf numFmtId="0" fontId="0" fillId="0" borderId="0" xfId="0"/>
    <xf numFmtId="0" fontId="4" fillId="0" borderId="2" xfId="0" applyFont="1" applyBorder="1"/>
    <xf numFmtId="5" fontId="5" fillId="0" borderId="2" xfId="1" applyNumberFormat="1" applyFont="1" applyFill="1" applyBorder="1" applyAlignment="1">
      <alignment horizontal="left"/>
    </xf>
    <xf numFmtId="5" fontId="5" fillId="0" borderId="2" xfId="1" applyNumberFormat="1" applyFont="1" applyFill="1" applyBorder="1" applyProtection="1">
      <protection locked="0"/>
    </xf>
    <xf numFmtId="0" fontId="0" fillId="2" borderId="2" xfId="0" applyFill="1" applyBorder="1"/>
    <xf numFmtId="44" fontId="6" fillId="0" borderId="2" xfId="2" applyFont="1" applyFill="1" applyBorder="1"/>
    <xf numFmtId="44" fontId="7" fillId="0" borderId="2" xfId="2" applyFont="1" applyBorder="1"/>
    <xf numFmtId="44" fontId="0" fillId="0" borderId="0" xfId="2" applyFont="1"/>
    <xf numFmtId="9" fontId="0" fillId="0" borderId="0" xfId="3" applyFont="1"/>
    <xf numFmtId="164" fontId="0" fillId="0" borderId="0" xfId="3" applyNumberFormat="1" applyFont="1"/>
    <xf numFmtId="0" fontId="7" fillId="0" borderId="2" xfId="0" applyFont="1" applyBorder="1" applyAlignment="1">
      <alignment horizontal="right"/>
    </xf>
    <xf numFmtId="0" fontId="8" fillId="3" borderId="0" xfId="0" applyFont="1" applyFill="1"/>
    <xf numFmtId="44" fontId="8" fillId="3" borderId="0" xfId="2" applyFont="1" applyFill="1"/>
    <xf numFmtId="0" fontId="9" fillId="4" borderId="1" xfId="4" applyFont="1" applyFill="1" applyAlignment="1">
      <alignment horizontal="center" wrapText="1"/>
    </xf>
    <xf numFmtId="0" fontId="6" fillId="0" borderId="0" xfId="0" applyFont="1" applyAlignment="1">
      <alignment horizontal="left"/>
    </xf>
    <xf numFmtId="0" fontId="10" fillId="0" borderId="0" xfId="0" applyFont="1"/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6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6" fillId="5" borderId="0" xfId="0" applyFont="1" applyFill="1" applyAlignment="1">
      <alignment horizontal="left"/>
    </xf>
    <xf numFmtId="0" fontId="6" fillId="5" borderId="0" xfId="0" applyFont="1" applyFill="1"/>
    <xf numFmtId="0" fontId="12" fillId="0" borderId="4" xfId="0" applyFont="1" applyBorder="1"/>
    <xf numFmtId="5" fontId="11" fillId="6" borderId="2" xfId="1" applyNumberFormat="1" applyFont="1" applyFill="1" applyBorder="1"/>
    <xf numFmtId="14" fontId="10" fillId="0" borderId="0" xfId="0" applyNumberFormat="1" applyFont="1"/>
    <xf numFmtId="14" fontId="6" fillId="0" borderId="3" xfId="0" applyNumberFormat="1" applyFont="1" applyBorder="1"/>
    <xf numFmtId="14" fontId="6" fillId="0" borderId="0" xfId="0" applyNumberFormat="1" applyFont="1"/>
    <xf numFmtId="14" fontId="11" fillId="0" borderId="0" xfId="0" applyNumberFormat="1" applyFont="1"/>
    <xf numFmtId="14" fontId="6" fillId="5" borderId="0" xfId="0" applyNumberFormat="1" applyFont="1" applyFill="1"/>
    <xf numFmtId="14" fontId="12" fillId="0" borderId="4" xfId="0" applyNumberFormat="1" applyFont="1" applyBorder="1"/>
    <xf numFmtId="14" fontId="9" fillId="4" borderId="1" xfId="4" applyNumberFormat="1" applyFont="1" applyFill="1" applyAlignment="1">
      <alignment horizontal="center" wrapText="1"/>
    </xf>
    <xf numFmtId="14" fontId="0" fillId="0" borderId="0" xfId="0" applyNumberFormat="1"/>
    <xf numFmtId="37" fontId="0" fillId="0" borderId="0" xfId="0" applyNumberFormat="1"/>
    <xf numFmtId="44" fontId="9" fillId="3" borderId="1" xfId="2" applyFont="1" applyFill="1" applyBorder="1" applyAlignment="1">
      <alignment horizontal="center" wrapText="1"/>
    </xf>
    <xf numFmtId="44" fontId="0" fillId="0" borderId="3" xfId="2" applyFont="1" applyBorder="1"/>
    <xf numFmtId="44" fontId="11" fillId="0" borderId="0" xfId="2" applyFont="1"/>
    <xf numFmtId="44" fontId="0" fillId="5" borderId="0" xfId="2" applyFont="1" applyFill="1"/>
    <xf numFmtId="44" fontId="12" fillId="0" borderId="4" xfId="2" applyFont="1" applyBorder="1"/>
    <xf numFmtId="44" fontId="14" fillId="3" borderId="1" xfId="2" applyFont="1" applyFill="1" applyBorder="1" applyAlignment="1">
      <alignment horizontal="center" wrapText="1"/>
    </xf>
    <xf numFmtId="44" fontId="15" fillId="0" borderId="0" xfId="2" applyFont="1" applyFill="1" applyBorder="1"/>
    <xf numFmtId="44" fontId="3" fillId="0" borderId="0" xfId="2" applyFont="1"/>
    <xf numFmtId="9" fontId="9" fillId="7" borderId="1" xfId="3" quotePrefix="1" applyFont="1" applyFill="1" applyBorder="1" applyAlignment="1">
      <alignment horizontal="center" wrapText="1"/>
    </xf>
    <xf numFmtId="9" fontId="10" fillId="0" borderId="0" xfId="3" applyFont="1" applyFill="1"/>
    <xf numFmtId="9" fontId="10" fillId="8" borderId="0" xfId="3" applyFont="1" applyFill="1"/>
    <xf numFmtId="9" fontId="10" fillId="0" borderId="3" xfId="3" applyFont="1" applyFill="1" applyBorder="1"/>
    <xf numFmtId="9" fontId="10" fillId="5" borderId="0" xfId="3" applyFont="1" applyFill="1"/>
    <xf numFmtId="9" fontId="3" fillId="0" borderId="4" xfId="3" applyFont="1" applyBorder="1"/>
    <xf numFmtId="9" fontId="0" fillId="0" borderId="0" xfId="3" applyFont="1" applyAlignment="1">
      <alignment horizontal="right"/>
    </xf>
    <xf numFmtId="0" fontId="3" fillId="0" borderId="0" xfId="0" applyFont="1"/>
    <xf numFmtId="0" fontId="16" fillId="0" borderId="0" xfId="0" applyFont="1"/>
    <xf numFmtId="0" fontId="18" fillId="0" borderId="5" xfId="0" applyFont="1" applyBorder="1"/>
    <xf numFmtId="0" fontId="19" fillId="0" borderId="5" xfId="0" applyFont="1" applyBorder="1"/>
    <xf numFmtId="0" fontId="19" fillId="0" borderId="0" xfId="0" applyFont="1"/>
    <xf numFmtId="0" fontId="16" fillId="0" borderId="6" xfId="0" applyFont="1" applyBorder="1"/>
    <xf numFmtId="166" fontId="20" fillId="0" borderId="6" xfId="6" applyBorder="1"/>
    <xf numFmtId="167" fontId="21" fillId="0" borderId="6" xfId="0" applyNumberFormat="1" applyFont="1" applyBorder="1" applyAlignment="1">
      <alignment horizontal="right"/>
    </xf>
    <xf numFmtId="166" fontId="22" fillId="0" borderId="0" xfId="6" applyFont="1"/>
    <xf numFmtId="167" fontId="23" fillId="0" borderId="0" xfId="6" applyNumberFormat="1" applyFont="1"/>
    <xf numFmtId="166" fontId="22" fillId="0" borderId="0" xfId="6" applyFont="1" applyAlignment="1">
      <alignment horizontal="left" indent="1"/>
    </xf>
    <xf numFmtId="167" fontId="20" fillId="0" borderId="0" xfId="6" applyNumberFormat="1"/>
    <xf numFmtId="166" fontId="22" fillId="0" borderId="0" xfId="6" applyFont="1" applyAlignment="1">
      <alignment horizontal="left"/>
    </xf>
    <xf numFmtId="39" fontId="24" fillId="0" borderId="0" xfId="6" applyNumberFormat="1" applyFont="1"/>
    <xf numFmtId="39" fontId="21" fillId="0" borderId="0" xfId="0" applyNumberFormat="1" applyFont="1" applyAlignment="1">
      <alignment horizontal="right"/>
    </xf>
    <xf numFmtId="0" fontId="16" fillId="0" borderId="5" xfId="0" applyFont="1" applyBorder="1"/>
    <xf numFmtId="0" fontId="17" fillId="0" borderId="5" xfId="0" applyFont="1" applyBorder="1"/>
    <xf numFmtId="166" fontId="20" fillId="0" borderId="5" xfId="6" applyBorder="1"/>
    <xf numFmtId="168" fontId="17" fillId="0" borderId="5" xfId="5" applyNumberFormat="1" applyFont="1" applyFill="1" applyBorder="1"/>
    <xf numFmtId="168" fontId="17" fillId="0" borderId="0" xfId="5" applyNumberFormat="1" applyFont="1" applyFill="1" applyBorder="1"/>
    <xf numFmtId="169" fontId="20" fillId="0" borderId="0" xfId="6" applyNumberFormat="1"/>
    <xf numFmtId="0" fontId="16" fillId="0" borderId="7" xfId="0" applyFont="1" applyBorder="1" applyAlignment="1">
      <alignment horizontal="center"/>
    </xf>
    <xf numFmtId="0" fontId="16" fillId="0" borderId="7" xfId="0" applyFont="1" applyBorder="1" applyAlignment="1">
      <alignment horizontal="right" wrapText="1"/>
    </xf>
    <xf numFmtId="0" fontId="16" fillId="0" borderId="7" xfId="0" applyFont="1" applyBorder="1" applyAlignment="1">
      <alignment horizontal="right"/>
    </xf>
    <xf numFmtId="0" fontId="16" fillId="0" borderId="8" xfId="0" applyFont="1" applyBorder="1" applyAlignment="1">
      <alignment horizontal="center"/>
    </xf>
    <xf numFmtId="37" fontId="16" fillId="0" borderId="8" xfId="0" applyNumberFormat="1" applyFont="1" applyBorder="1" applyAlignment="1">
      <alignment horizontal="right"/>
    </xf>
    <xf numFmtId="0" fontId="16" fillId="0" borderId="8" xfId="0" applyFont="1" applyBorder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/>
    </xf>
    <xf numFmtId="170" fontId="17" fillId="0" borderId="0" xfId="0" applyNumberFormat="1" applyFont="1"/>
    <xf numFmtId="169" fontId="17" fillId="0" borderId="0" xfId="0" applyNumberFormat="1" applyFont="1"/>
    <xf numFmtId="170" fontId="17" fillId="0" borderId="5" xfId="0" applyNumberFormat="1" applyFont="1" applyBorder="1"/>
    <xf numFmtId="37" fontId="17" fillId="0" borderId="0" xfId="0" applyNumberFormat="1" applyFont="1"/>
    <xf numFmtId="37" fontId="20" fillId="0" borderId="0" xfId="6" applyNumberFormat="1"/>
    <xf numFmtId="166" fontId="20" fillId="0" borderId="0" xfId="6"/>
    <xf numFmtId="166" fontId="22" fillId="0" borderId="0" xfId="6" applyFont="1" applyAlignment="1">
      <alignment horizontal="center"/>
    </xf>
    <xf numFmtId="167" fontId="22" fillId="0" borderId="0" xfId="6" applyNumberFormat="1" applyFont="1"/>
    <xf numFmtId="37" fontId="22" fillId="0" borderId="6" xfId="6" applyNumberFormat="1" applyFont="1" applyBorder="1"/>
    <xf numFmtId="0" fontId="17" fillId="0" borderId="0" xfId="0" quotePrefix="1" applyFont="1" applyAlignment="1">
      <alignment horizontal="right"/>
    </xf>
    <xf numFmtId="3" fontId="20" fillId="0" borderId="0" xfId="6" applyNumberFormat="1"/>
    <xf numFmtId="164" fontId="20" fillId="0" borderId="0" xfId="6" applyNumberFormat="1"/>
    <xf numFmtId="0" fontId="14" fillId="0" borderId="0" xfId="0" applyFont="1"/>
    <xf numFmtId="168" fontId="0" fillId="0" borderId="0" xfId="1" applyNumberFormat="1" applyFont="1"/>
    <xf numFmtId="165" fontId="0" fillId="0" borderId="0" xfId="2" applyNumberFormat="1" applyFont="1"/>
    <xf numFmtId="0" fontId="14" fillId="0" borderId="0" xfId="0" applyFont="1" applyAlignment="1">
      <alignment horizontal="right" indent="1"/>
    </xf>
    <xf numFmtId="44" fontId="14" fillId="9" borderId="0" xfId="0" applyNumberFormat="1" applyFont="1" applyFill="1"/>
    <xf numFmtId="0" fontId="3" fillId="0" borderId="0" xfId="0" applyFont="1" applyAlignment="1">
      <alignment horizontal="right"/>
    </xf>
    <xf numFmtId="44" fontId="3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44" fontId="0" fillId="0" borderId="0" xfId="0" applyNumberFormat="1"/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right"/>
    </xf>
    <xf numFmtId="0" fontId="29" fillId="0" borderId="2" xfId="0" applyFont="1" applyBorder="1"/>
    <xf numFmtId="0" fontId="29" fillId="0" borderId="2" xfId="0" applyFont="1" applyBorder="1" applyAlignment="1">
      <alignment horizontal="right"/>
    </xf>
    <xf numFmtId="0" fontId="29" fillId="0" borderId="2" xfId="0" applyFont="1" applyBorder="1" applyAlignment="1">
      <alignment horizontal="right" wrapText="1"/>
    </xf>
    <xf numFmtId="171" fontId="27" fillId="0" borderId="0" xfId="0" applyNumberFormat="1" applyFont="1"/>
    <xf numFmtId="37" fontId="30" fillId="5" borderId="0" xfId="0" applyNumberFormat="1" applyFont="1" applyFill="1"/>
    <xf numFmtId="167" fontId="27" fillId="0" borderId="0" xfId="0" applyNumberFormat="1" applyFont="1"/>
    <xf numFmtId="167" fontId="31" fillId="0" borderId="0" xfId="0" applyNumberFormat="1" applyFont="1"/>
    <xf numFmtId="0" fontId="27" fillId="0" borderId="0" xfId="0" applyFont="1" applyAlignment="1">
      <alignment horizontal="left" indent="1"/>
    </xf>
    <xf numFmtId="37" fontId="32" fillId="0" borderId="0" xfId="0" applyNumberFormat="1" applyFont="1"/>
    <xf numFmtId="167" fontId="32" fillId="0" borderId="0" xfId="0" applyNumberFormat="1" applyFont="1"/>
    <xf numFmtId="37" fontId="27" fillId="0" borderId="0" xfId="0" applyNumberFormat="1" applyFont="1"/>
    <xf numFmtId="0" fontId="29" fillId="0" borderId="0" xfId="0" applyFont="1" applyAlignment="1">
      <alignment horizontal="right"/>
    </xf>
    <xf numFmtId="44" fontId="29" fillId="0" borderId="9" xfId="0" applyNumberFormat="1" applyFont="1" applyBorder="1"/>
    <xf numFmtId="0" fontId="0" fillId="0" borderId="10" xfId="0" quotePrefix="1" applyBorder="1" applyAlignment="1">
      <alignment wrapText="1"/>
    </xf>
  </cellXfs>
  <cellStyles count="7">
    <cellStyle name="Comma" xfId="1" builtinId="3"/>
    <cellStyle name="Comma 2 2" xfId="5" xr:uid="{E758017E-B749-495D-BBC5-6B049E076F4B}"/>
    <cellStyle name="Currency" xfId="2" builtinId="4"/>
    <cellStyle name="Heading 2" xfId="4" builtinId="17"/>
    <cellStyle name="Normal" xfId="0" builtinId="0"/>
    <cellStyle name="Normal 12 3" xfId="6" xr:uid="{01275566-756F-4277-8C9C-1A6B28FCE73E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wbergoregon.sharepoint.com/sites/DaniandWillPMshare/Shared%20Documents/PM%20share/SDC/2026_WastewaterSDCModel-July2026-Website-View.xlsx" TargetMode="External"/><Relationship Id="rId1" Type="http://schemas.openxmlformats.org/officeDocument/2006/relationships/externalLinkPath" Target="https://newbergoregon.sharepoint.com/sites/DaniandWillPMshare/Shared%20Documents/PM%20share/SDC/2026_WastewaterSDCModel-July2026-Website-Vi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DC Calculation"/>
      <sheetName val="Charge Analysis"/>
      <sheetName val="Planning Data"/>
      <sheetName val="Inventory of Current System"/>
      <sheetName val="CIP List"/>
    </sheetNames>
    <sheetDataSet>
      <sheetData sheetId="0" refreshError="1"/>
      <sheetData sheetId="1">
        <row r="16">
          <cell r="B16">
            <v>7410</v>
          </cell>
        </row>
        <row r="17">
          <cell r="B17">
            <v>411.66666666666669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973BC-EA3B-4ACB-879C-34CCE335BE1A}">
  <dimension ref="A2:H28"/>
  <sheetViews>
    <sheetView tabSelected="1" workbookViewId="0">
      <selection activeCell="B29" sqref="B29"/>
    </sheetView>
  </sheetViews>
  <sheetFormatPr defaultRowHeight="15" x14ac:dyDescent="0.25"/>
  <cols>
    <col min="1" max="1" width="18" customWidth="1"/>
    <col min="2" max="2" width="29.140625" bestFit="1" customWidth="1"/>
    <col min="4" max="4" width="13.140625" bestFit="1" customWidth="1"/>
  </cols>
  <sheetData>
    <row r="2" spans="1:4" ht="20.25" x14ac:dyDescent="0.35">
      <c r="A2" s="100" t="s">
        <v>444</v>
      </c>
      <c r="B2" s="101"/>
      <c r="C2" s="102" t="s">
        <v>445</v>
      </c>
      <c r="D2" s="101"/>
    </row>
    <row r="3" spans="1:4" ht="49.5" x14ac:dyDescent="0.3">
      <c r="A3" s="101"/>
      <c r="B3" s="103" t="s">
        <v>446</v>
      </c>
      <c r="C3" s="104" t="s">
        <v>447</v>
      </c>
      <c r="D3" s="105" t="s">
        <v>448</v>
      </c>
    </row>
    <row r="4" spans="1:4" ht="16.5" x14ac:dyDescent="0.3">
      <c r="A4" s="106">
        <v>1</v>
      </c>
      <c r="B4" s="101" t="s">
        <v>449</v>
      </c>
      <c r="C4" s="107">
        <v>0</v>
      </c>
      <c r="D4" s="108">
        <f>C4*A4</f>
        <v>0</v>
      </c>
    </row>
    <row r="5" spans="1:4" ht="16.5" x14ac:dyDescent="0.3">
      <c r="A5" s="106">
        <v>1</v>
      </c>
      <c r="B5" s="101" t="s">
        <v>450</v>
      </c>
      <c r="C5" s="107">
        <v>0</v>
      </c>
      <c r="D5" s="108">
        <f t="shared" ref="D5:D15" si="0">C5*A5</f>
        <v>0</v>
      </c>
    </row>
    <row r="6" spans="1:4" ht="16.5" x14ac:dyDescent="0.3">
      <c r="A6" s="106">
        <v>2</v>
      </c>
      <c r="B6" s="101" t="s">
        <v>451</v>
      </c>
      <c r="C6" s="107">
        <v>0</v>
      </c>
      <c r="D6" s="108">
        <f t="shared" si="0"/>
        <v>0</v>
      </c>
    </row>
    <row r="7" spans="1:4" ht="16.5" x14ac:dyDescent="0.3">
      <c r="A7" s="106">
        <v>1</v>
      </c>
      <c r="B7" s="101" t="s">
        <v>452</v>
      </c>
      <c r="C7" s="107">
        <v>0</v>
      </c>
      <c r="D7" s="108">
        <f t="shared" si="0"/>
        <v>0</v>
      </c>
    </row>
    <row r="8" spans="1:4" ht="16.5" x14ac:dyDescent="0.3">
      <c r="A8" s="106">
        <v>3</v>
      </c>
      <c r="B8" s="101" t="s">
        <v>453</v>
      </c>
      <c r="C8" s="107">
        <v>0</v>
      </c>
      <c r="D8" s="108">
        <f t="shared" si="0"/>
        <v>0</v>
      </c>
    </row>
    <row r="9" spans="1:4" ht="16.5" x14ac:dyDescent="0.3">
      <c r="A9" s="106">
        <v>2</v>
      </c>
      <c r="B9" s="101" t="s">
        <v>454</v>
      </c>
      <c r="C9" s="107">
        <v>0</v>
      </c>
      <c r="D9" s="108">
        <f t="shared" si="0"/>
        <v>0</v>
      </c>
    </row>
    <row r="10" spans="1:4" ht="16.5" x14ac:dyDescent="0.3">
      <c r="A10" s="106">
        <v>2</v>
      </c>
      <c r="B10" s="101" t="s">
        <v>455</v>
      </c>
      <c r="C10" s="107">
        <v>0</v>
      </c>
      <c r="D10" s="108">
        <f t="shared" si="0"/>
        <v>0</v>
      </c>
    </row>
    <row r="11" spans="1:4" ht="16.5" x14ac:dyDescent="0.3">
      <c r="A11" s="106">
        <v>2</v>
      </c>
      <c r="B11" s="101" t="s">
        <v>456</v>
      </c>
      <c r="C11" s="107">
        <v>0</v>
      </c>
      <c r="D11" s="108">
        <f t="shared" si="0"/>
        <v>0</v>
      </c>
    </row>
    <row r="12" spans="1:4" ht="16.5" x14ac:dyDescent="0.3">
      <c r="A12" s="106">
        <v>1</v>
      </c>
      <c r="B12" s="101" t="s">
        <v>457</v>
      </c>
      <c r="C12" s="107">
        <v>0</v>
      </c>
      <c r="D12" s="108">
        <f t="shared" si="0"/>
        <v>0</v>
      </c>
    </row>
    <row r="13" spans="1:4" ht="16.5" x14ac:dyDescent="0.3">
      <c r="A13" s="106">
        <v>2</v>
      </c>
      <c r="B13" s="101" t="s">
        <v>458</v>
      </c>
      <c r="C13" s="107">
        <v>0</v>
      </c>
      <c r="D13" s="108">
        <f t="shared" si="0"/>
        <v>0</v>
      </c>
    </row>
    <row r="14" spans="1:4" ht="16.5" x14ac:dyDescent="0.3">
      <c r="A14" s="106">
        <v>3</v>
      </c>
      <c r="B14" s="101" t="s">
        <v>459</v>
      </c>
      <c r="C14" s="107">
        <v>0</v>
      </c>
      <c r="D14" s="108">
        <f t="shared" si="0"/>
        <v>0</v>
      </c>
    </row>
    <row r="15" spans="1:4" ht="18.75" x14ac:dyDescent="0.45">
      <c r="A15" s="106">
        <v>1</v>
      </c>
      <c r="B15" s="101" t="s">
        <v>460</v>
      </c>
      <c r="C15" s="107">
        <v>0</v>
      </c>
      <c r="D15" s="109">
        <f t="shared" si="0"/>
        <v>0</v>
      </c>
    </row>
    <row r="16" spans="1:4" ht="18.75" x14ac:dyDescent="0.45">
      <c r="A16" s="101"/>
      <c r="B16" s="110" t="s">
        <v>87</v>
      </c>
      <c r="C16" s="111">
        <f>C4+C5+C6+C7+C8+C9+C10+C11+C12+C13+C14+C15</f>
        <v>0</v>
      </c>
      <c r="D16" s="112">
        <f>SUM(D4:D15)</f>
        <v>0</v>
      </c>
    </row>
    <row r="17" spans="1:8" ht="16.5" x14ac:dyDescent="0.3">
      <c r="A17" s="101"/>
      <c r="B17" s="101"/>
      <c r="C17" s="113"/>
      <c r="D17" s="101"/>
    </row>
    <row r="19" spans="1:8" ht="16.5" x14ac:dyDescent="0.3">
      <c r="B19" s="114" t="s">
        <v>461</v>
      </c>
      <c r="D19" s="115">
        <f>(IF(D16&gt;18,'[1]Charge Analysis'!B16+(D16-18)*'[1]Charge Analysis'!B17,'[1]Charge Analysis'!B16))*H28</f>
        <v>7410</v>
      </c>
      <c r="E19" s="116"/>
    </row>
    <row r="22" spans="1:8" x14ac:dyDescent="0.25">
      <c r="A22" t="s">
        <v>462</v>
      </c>
    </row>
    <row r="28" spans="1:8" x14ac:dyDescent="0.25">
      <c r="G28" t="s">
        <v>463</v>
      </c>
      <c r="H28">
        <v>1</v>
      </c>
    </row>
  </sheetData>
  <sheetProtection selectLockedCells="1"/>
  <protectedRanges>
    <protectedRange sqref="C4:C15" name="Range1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9706D-845B-4362-9438-03CE25CA4011}">
  <dimension ref="A1:C28"/>
  <sheetViews>
    <sheetView workbookViewId="0">
      <selection activeCell="B19" sqref="B19"/>
    </sheetView>
  </sheetViews>
  <sheetFormatPr defaultRowHeight="15" x14ac:dyDescent="0.25"/>
  <cols>
    <col min="1" max="1" width="37" bestFit="1" customWidth="1"/>
    <col min="2" max="2" width="15.28515625" bestFit="1" customWidth="1"/>
  </cols>
  <sheetData>
    <row r="1" spans="1:2" ht="15.75" x14ac:dyDescent="0.25">
      <c r="A1" s="90" t="s">
        <v>432</v>
      </c>
    </row>
    <row r="3" spans="1:2" x14ac:dyDescent="0.25">
      <c r="A3" t="s">
        <v>433</v>
      </c>
      <c r="B3" s="99">
        <f>'Inventory of Current System'!H343</f>
        <v>41103363.058980405</v>
      </c>
    </row>
    <row r="4" spans="1:2" x14ac:dyDescent="0.25">
      <c r="A4" t="s">
        <v>434</v>
      </c>
      <c r="B4" s="91">
        <f>'Planning Data'!D18</f>
        <v>28201</v>
      </c>
    </row>
    <row r="7" spans="1:2" x14ac:dyDescent="0.25">
      <c r="A7" s="49" t="s">
        <v>435</v>
      </c>
      <c r="B7" s="41">
        <f>B3/B4</f>
        <v>1457.5143810141628</v>
      </c>
    </row>
    <row r="10" spans="1:2" x14ac:dyDescent="0.25">
      <c r="A10" t="s">
        <v>436</v>
      </c>
      <c r="B10" s="92">
        <f>'CIP List'!D53</f>
        <v>14005902.747466508</v>
      </c>
    </row>
    <row r="11" spans="1:2" x14ac:dyDescent="0.25">
      <c r="A11" t="s">
        <v>437</v>
      </c>
      <c r="B11" s="33">
        <f>'Planning Data'!E18</f>
        <v>2353</v>
      </c>
    </row>
    <row r="12" spans="1:2" x14ac:dyDescent="0.25">
      <c r="B12" s="92"/>
    </row>
    <row r="13" spans="1:2" x14ac:dyDescent="0.25">
      <c r="A13" s="49" t="s">
        <v>438</v>
      </c>
      <c r="B13" s="41">
        <f>B10/B11</f>
        <v>5952.3598586767994</v>
      </c>
    </row>
    <row r="16" spans="1:2" ht="15.75" x14ac:dyDescent="0.25">
      <c r="A16" s="93" t="s">
        <v>439</v>
      </c>
      <c r="B16" s="94">
        <f>ROUND(B13+B7,0)</f>
        <v>7410</v>
      </c>
    </row>
    <row r="17" spans="1:3" x14ac:dyDescent="0.25">
      <c r="A17" s="95" t="s">
        <v>440</v>
      </c>
      <c r="B17" s="96">
        <f>B16/18</f>
        <v>411.66666666666669</v>
      </c>
    </row>
    <row r="18" spans="1:3" x14ac:dyDescent="0.25">
      <c r="B18" s="97"/>
    </row>
    <row r="19" spans="1:3" x14ac:dyDescent="0.25">
      <c r="B19" s="98"/>
      <c r="C19" s="7"/>
    </row>
    <row r="20" spans="1:3" x14ac:dyDescent="0.25">
      <c r="B20" s="98"/>
      <c r="C20" s="7"/>
    </row>
    <row r="21" spans="1:3" x14ac:dyDescent="0.25">
      <c r="B21" s="98"/>
      <c r="C21" s="7"/>
    </row>
    <row r="22" spans="1:3" x14ac:dyDescent="0.25">
      <c r="B22" s="98"/>
      <c r="C22" s="7"/>
    </row>
    <row r="26" spans="1:3" x14ac:dyDescent="0.25">
      <c r="A26" t="s">
        <v>441</v>
      </c>
    </row>
    <row r="27" spans="1:3" x14ac:dyDescent="0.25">
      <c r="A27" t="s">
        <v>442</v>
      </c>
    </row>
    <row r="28" spans="1:3" x14ac:dyDescent="0.25">
      <c r="A28" t="s">
        <v>443</v>
      </c>
    </row>
  </sheetData>
  <sheetProtection algorithmName="SHA-512" hashValue="lTtrculRvIebjLeCeykPXxamBdl+cHohJudGMajFknrp4zYG6g3TyKvNb2t+Ke8KwA9Bun1QGLZaa3Kdw/xLUg==" saltValue="wxdEADVSUDComTyEGoKv9w==" spinCount="100000" sheet="1" objects="1" scenarios="1" selectLockedCells="1" selectUnlockedCells="1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05E32-4964-4F25-A163-94C54B0D355D}">
  <dimension ref="A2:G20"/>
  <sheetViews>
    <sheetView workbookViewId="0">
      <selection activeCell="F27" sqref="F27:F28"/>
    </sheetView>
  </sheetViews>
  <sheetFormatPr defaultRowHeight="15" x14ac:dyDescent="0.25"/>
  <cols>
    <col min="1" max="1" width="22.28515625" customWidth="1"/>
    <col min="2" max="2" width="14.85546875" customWidth="1"/>
    <col min="3" max="3" width="11.5703125" customWidth="1"/>
    <col min="4" max="4" width="13.7109375" customWidth="1"/>
  </cols>
  <sheetData>
    <row r="2" spans="1:6" x14ac:dyDescent="0.25">
      <c r="A2" s="49"/>
    </row>
    <row r="4" spans="1:6" x14ac:dyDescent="0.25">
      <c r="A4" s="50" t="s">
        <v>414</v>
      </c>
      <c r="C4" s="50"/>
      <c r="D4" s="50"/>
      <c r="E4" s="50"/>
    </row>
    <row r="5" spans="1:6" x14ac:dyDescent="0.25">
      <c r="B5" s="51"/>
      <c r="C5" s="52"/>
      <c r="D5" s="52"/>
      <c r="E5" s="53"/>
    </row>
    <row r="6" spans="1:6" x14ac:dyDescent="0.25">
      <c r="B6" s="54" t="s">
        <v>415</v>
      </c>
      <c r="C6" s="54"/>
      <c r="D6" s="54"/>
      <c r="E6" s="55"/>
      <c r="F6" s="56">
        <v>99</v>
      </c>
    </row>
    <row r="7" spans="1:6" x14ac:dyDescent="0.25">
      <c r="B7" s="57" t="s">
        <v>416</v>
      </c>
      <c r="F7" s="58">
        <v>326</v>
      </c>
    </row>
    <row r="8" spans="1:6" x14ac:dyDescent="0.25">
      <c r="B8" s="59" t="s">
        <v>417</v>
      </c>
      <c r="F8" s="60">
        <v>425</v>
      </c>
    </row>
    <row r="9" spans="1:6" x14ac:dyDescent="0.25">
      <c r="B9" s="61" t="s">
        <v>418</v>
      </c>
      <c r="F9" s="62">
        <v>2.72</v>
      </c>
    </row>
    <row r="10" spans="1:6" x14ac:dyDescent="0.25">
      <c r="B10" s="59" t="s">
        <v>419</v>
      </c>
      <c r="F10" s="60">
        <v>1156</v>
      </c>
    </row>
    <row r="11" spans="1:6" x14ac:dyDescent="0.25">
      <c r="B11" s="50" t="s">
        <v>420</v>
      </c>
      <c r="C11" s="50"/>
      <c r="D11" s="50"/>
      <c r="F11" s="63">
        <v>28.2</v>
      </c>
    </row>
    <row r="12" spans="1:6" x14ac:dyDescent="0.25">
      <c r="B12" s="64" t="s">
        <v>421</v>
      </c>
      <c r="C12" s="64"/>
      <c r="D12" s="65"/>
      <c r="E12" s="66"/>
      <c r="F12" s="67">
        <v>24394</v>
      </c>
    </row>
    <row r="13" spans="1:6" x14ac:dyDescent="0.25">
      <c r="B13" s="68"/>
      <c r="C13" s="68"/>
      <c r="D13" s="68"/>
      <c r="E13" s="53"/>
      <c r="F13" s="69"/>
    </row>
    <row r="14" spans="1:6" ht="60" x14ac:dyDescent="0.25">
      <c r="B14" s="70"/>
      <c r="C14" s="71" t="s">
        <v>422</v>
      </c>
      <c r="D14" s="72" t="s">
        <v>87</v>
      </c>
      <c r="E14" s="72" t="s">
        <v>423</v>
      </c>
    </row>
    <row r="15" spans="1:6" x14ac:dyDescent="0.25">
      <c r="A15" s="49"/>
      <c r="B15" s="73" t="s">
        <v>424</v>
      </c>
      <c r="C15" s="74" t="s">
        <v>425</v>
      </c>
      <c r="D15" s="75" t="s">
        <v>426</v>
      </c>
      <c r="E15" s="75" t="s">
        <v>426</v>
      </c>
    </row>
    <row r="16" spans="1:6" x14ac:dyDescent="0.25">
      <c r="B16" s="76"/>
      <c r="C16" s="76"/>
      <c r="D16" s="76"/>
      <c r="E16" s="76"/>
    </row>
    <row r="17" spans="2:7" x14ac:dyDescent="0.25">
      <c r="B17" s="77">
        <v>2023</v>
      </c>
      <c r="C17" s="78">
        <v>28.2</v>
      </c>
      <c r="D17" s="68">
        <f>24394+1454</f>
        <v>25848</v>
      </c>
      <c r="E17" s="79" t="s">
        <v>427</v>
      </c>
    </row>
    <row r="18" spans="2:7" x14ac:dyDescent="0.25">
      <c r="B18" s="77">
        <v>2037</v>
      </c>
      <c r="C18" s="80">
        <v>32.6</v>
      </c>
      <c r="D18" s="68">
        <f>28201</f>
        <v>28201</v>
      </c>
      <c r="E18" s="81">
        <f>D18-D17</f>
        <v>2353</v>
      </c>
      <c r="F18" s="82">
        <v>20</v>
      </c>
      <c r="G18" s="83" t="s">
        <v>428</v>
      </c>
    </row>
    <row r="19" spans="2:7" x14ac:dyDescent="0.25">
      <c r="B19" s="84" t="s">
        <v>429</v>
      </c>
      <c r="C19" s="85">
        <v>4.4000000000000021</v>
      </c>
      <c r="D19" s="57"/>
      <c r="E19" s="86">
        <v>2353</v>
      </c>
      <c r="F19" s="82">
        <v>190.35</v>
      </c>
      <c r="G19" s="83" t="s">
        <v>430</v>
      </c>
    </row>
    <row r="20" spans="2:7" x14ac:dyDescent="0.25">
      <c r="C20" s="87"/>
      <c r="D20" s="76"/>
      <c r="E20" s="88"/>
      <c r="F20" s="89">
        <v>0.1560629663031893</v>
      </c>
      <c r="G20" s="83" t="s">
        <v>431</v>
      </c>
    </row>
  </sheetData>
  <sheetProtection algorithmName="SHA-512" hashValue="toD7y22JLV6TaHuKmvO4G0NGQaOdXposhn8qG40IjxeYF+v2c53wJmmjBTF2+tYEADtvHPUeO0KDTmKYShGXKw==" saltValue="l/Yy5wms9uLP1GIglKygQw==" spinCount="100000" sheet="1" objects="1" scenarios="1"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90FC8-9924-4089-85D6-C3F3E741B383}">
  <dimension ref="A1:H343"/>
  <sheetViews>
    <sheetView topLeftCell="A302" workbookViewId="0">
      <selection activeCell="H338" sqref="H338"/>
    </sheetView>
  </sheetViews>
  <sheetFormatPr defaultRowHeight="15" x14ac:dyDescent="0.25"/>
  <cols>
    <col min="1" max="3" width="12.85546875" customWidth="1"/>
    <col min="4" max="4" width="28.140625" customWidth="1"/>
    <col min="5" max="5" width="12.85546875" style="32" customWidth="1"/>
    <col min="6" max="6" width="16.140625" style="7" customWidth="1"/>
    <col min="7" max="7" width="11.28515625" style="8" customWidth="1"/>
    <col min="8" max="8" width="17" style="7" customWidth="1"/>
  </cols>
  <sheetData>
    <row r="1" spans="1:8" ht="48.75" thickBot="1" x14ac:dyDescent="0.35">
      <c r="A1" s="13" t="s">
        <v>37</v>
      </c>
      <c r="B1" s="13" t="s">
        <v>38</v>
      </c>
      <c r="C1" s="13" t="s">
        <v>39</v>
      </c>
      <c r="D1" s="13" t="s">
        <v>88</v>
      </c>
      <c r="E1" s="31" t="s">
        <v>409</v>
      </c>
      <c r="F1" s="34" t="s">
        <v>410</v>
      </c>
      <c r="G1" s="42" t="s">
        <v>411</v>
      </c>
      <c r="H1" s="39" t="s">
        <v>413</v>
      </c>
    </row>
    <row r="2" spans="1:8" ht="15.75" thickTop="1" x14ac:dyDescent="0.25">
      <c r="A2" s="14">
        <v>100</v>
      </c>
      <c r="B2" s="15" t="s">
        <v>40</v>
      </c>
      <c r="C2" s="15" t="s">
        <v>41</v>
      </c>
      <c r="D2" s="15" t="s">
        <v>89</v>
      </c>
      <c r="E2" s="25">
        <v>30859</v>
      </c>
      <c r="F2" s="7">
        <v>196780.20984081045</v>
      </c>
      <c r="G2" s="43">
        <v>1</v>
      </c>
      <c r="H2" s="7">
        <v>196780.20984081045</v>
      </c>
    </row>
    <row r="3" spans="1:8" x14ac:dyDescent="0.25">
      <c r="A3" s="14">
        <v>204</v>
      </c>
      <c r="B3" s="15" t="s">
        <v>42</v>
      </c>
      <c r="C3" s="15" t="s">
        <v>41</v>
      </c>
      <c r="D3" s="15" t="s">
        <v>90</v>
      </c>
      <c r="E3" s="25">
        <v>26298</v>
      </c>
      <c r="F3" s="7">
        <v>6952.7065812776727</v>
      </c>
      <c r="G3" s="43">
        <v>0.14000000000000001</v>
      </c>
      <c r="H3" s="7">
        <v>973.37892137887422</v>
      </c>
    </row>
    <row r="4" spans="1:8" x14ac:dyDescent="0.25">
      <c r="A4" s="14">
        <v>240</v>
      </c>
      <c r="B4" s="15" t="s">
        <v>40</v>
      </c>
      <c r="C4" s="15" t="s">
        <v>41</v>
      </c>
      <c r="D4" s="15" t="s">
        <v>91</v>
      </c>
      <c r="E4" s="25">
        <v>17532</v>
      </c>
      <c r="F4" s="7">
        <v>263.3900726392252</v>
      </c>
      <c r="G4" s="43">
        <v>1</v>
      </c>
      <c r="H4" s="7">
        <v>263.3900726392252</v>
      </c>
    </row>
    <row r="5" spans="1:8" x14ac:dyDescent="0.25">
      <c r="A5" s="14">
        <v>254</v>
      </c>
      <c r="B5" s="15" t="s">
        <v>42</v>
      </c>
      <c r="C5" s="15" t="s">
        <v>41</v>
      </c>
      <c r="D5" s="15" t="s">
        <v>92</v>
      </c>
      <c r="E5" s="25">
        <v>25568</v>
      </c>
      <c r="F5" s="7">
        <v>2700.2152482269507</v>
      </c>
      <c r="G5" s="43">
        <v>1</v>
      </c>
      <c r="H5" s="7">
        <v>2700.2152482269507</v>
      </c>
    </row>
    <row r="6" spans="1:8" x14ac:dyDescent="0.25">
      <c r="A6" s="14">
        <v>255</v>
      </c>
      <c r="B6" s="15" t="s">
        <v>40</v>
      </c>
      <c r="C6" s="15" t="s">
        <v>41</v>
      </c>
      <c r="D6" s="15" t="s">
        <v>93</v>
      </c>
      <c r="E6" s="25">
        <v>25568</v>
      </c>
      <c r="F6" s="7">
        <v>25716.335697399529</v>
      </c>
      <c r="G6" s="43">
        <v>1</v>
      </c>
      <c r="H6" s="7">
        <v>25716.335697399529</v>
      </c>
    </row>
    <row r="7" spans="1:8" x14ac:dyDescent="0.25">
      <c r="A7" s="14">
        <v>260</v>
      </c>
      <c r="B7" s="15" t="s">
        <v>42</v>
      </c>
      <c r="C7" s="15" t="s">
        <v>41</v>
      </c>
      <c r="D7" s="15" t="s">
        <v>94</v>
      </c>
      <c r="E7" s="25">
        <v>20820</v>
      </c>
      <c r="F7" s="7">
        <v>157.19667630057805</v>
      </c>
      <c r="G7" s="43">
        <v>1</v>
      </c>
      <c r="H7" s="7">
        <v>157.19667630057805</v>
      </c>
    </row>
    <row r="8" spans="1:8" x14ac:dyDescent="0.25">
      <c r="A8" s="14">
        <v>791</v>
      </c>
      <c r="B8" s="15" t="s">
        <v>40</v>
      </c>
      <c r="C8" s="15" t="s">
        <v>43</v>
      </c>
      <c r="D8" s="15" t="s">
        <v>95</v>
      </c>
      <c r="E8" s="25">
        <v>31777</v>
      </c>
      <c r="F8" s="7">
        <v>140142.7071781141</v>
      </c>
      <c r="G8" s="43">
        <v>0.03</v>
      </c>
      <c r="H8" s="7">
        <v>4204.2812153434224</v>
      </c>
    </row>
    <row r="9" spans="1:8" x14ac:dyDescent="0.25">
      <c r="A9" s="14">
        <v>795</v>
      </c>
      <c r="B9" s="15" t="s">
        <v>40</v>
      </c>
      <c r="C9" s="15" t="s">
        <v>43</v>
      </c>
      <c r="D9" s="15" t="s">
        <v>96</v>
      </c>
      <c r="E9" s="25">
        <v>32142</v>
      </c>
      <c r="F9" s="7">
        <v>4374.9055197458019</v>
      </c>
      <c r="G9" s="43">
        <v>0</v>
      </c>
      <c r="H9" s="7">
        <v>0</v>
      </c>
    </row>
    <row r="10" spans="1:8" x14ac:dyDescent="0.25">
      <c r="A10" s="14">
        <v>804</v>
      </c>
      <c r="B10" s="15" t="s">
        <v>40</v>
      </c>
      <c r="C10" s="15" t="s">
        <v>43</v>
      </c>
      <c r="D10" s="15" t="s">
        <v>97</v>
      </c>
      <c r="E10" s="25">
        <v>31777</v>
      </c>
      <c r="F10" s="7">
        <v>140142.7071781141</v>
      </c>
      <c r="G10" s="43">
        <v>0.03</v>
      </c>
      <c r="H10" s="7">
        <v>4204.2812153434224</v>
      </c>
    </row>
    <row r="11" spans="1:8" x14ac:dyDescent="0.25">
      <c r="A11" s="14">
        <v>825</v>
      </c>
      <c r="B11" s="15" t="s">
        <v>40</v>
      </c>
      <c r="C11" s="15" t="s">
        <v>43</v>
      </c>
      <c r="D11" s="15" t="s">
        <v>98</v>
      </c>
      <c r="E11" s="25">
        <v>31777</v>
      </c>
      <c r="F11" s="7">
        <v>140142.7071781141</v>
      </c>
      <c r="G11" s="43">
        <v>0.03</v>
      </c>
      <c r="H11" s="7">
        <v>4204.2812153434224</v>
      </c>
    </row>
    <row r="12" spans="1:8" x14ac:dyDescent="0.25">
      <c r="A12" s="14">
        <v>834</v>
      </c>
      <c r="B12" s="15" t="s">
        <v>40</v>
      </c>
      <c r="C12" s="15" t="s">
        <v>43</v>
      </c>
      <c r="D12" s="15" t="s">
        <v>99</v>
      </c>
      <c r="E12" s="25">
        <v>32142</v>
      </c>
      <c r="F12" s="7">
        <v>2654.0764298683616</v>
      </c>
      <c r="G12" s="43">
        <v>0</v>
      </c>
      <c r="H12" s="7">
        <v>0</v>
      </c>
    </row>
    <row r="13" spans="1:8" x14ac:dyDescent="0.25">
      <c r="A13" s="14">
        <v>836</v>
      </c>
      <c r="B13" s="15" t="s">
        <v>44</v>
      </c>
      <c r="C13" s="15" t="s">
        <v>43</v>
      </c>
      <c r="D13" s="15" t="s">
        <v>100</v>
      </c>
      <c r="E13" s="25">
        <v>28855</v>
      </c>
      <c r="F13" s="7">
        <v>135943.77626801151</v>
      </c>
      <c r="G13" s="43">
        <v>0.14000000000000001</v>
      </c>
      <c r="H13" s="7">
        <v>19032.128677521614</v>
      </c>
    </row>
    <row r="14" spans="1:8" x14ac:dyDescent="0.25">
      <c r="A14" s="14">
        <v>840</v>
      </c>
      <c r="B14" s="15" t="s">
        <v>40</v>
      </c>
      <c r="C14" s="15" t="s">
        <v>43</v>
      </c>
      <c r="D14" s="15" t="s">
        <v>101</v>
      </c>
      <c r="E14" s="25">
        <v>33238</v>
      </c>
      <c r="F14" s="7">
        <v>1524.1167857142857</v>
      </c>
      <c r="G14" s="43">
        <v>0</v>
      </c>
      <c r="H14" s="7">
        <v>0</v>
      </c>
    </row>
    <row r="15" spans="1:8" x14ac:dyDescent="0.25">
      <c r="A15" s="14">
        <v>843</v>
      </c>
      <c r="B15" s="15" t="s">
        <v>40</v>
      </c>
      <c r="C15" s="15" t="s">
        <v>43</v>
      </c>
      <c r="D15" s="15" t="s">
        <v>102</v>
      </c>
      <c r="E15" s="25">
        <v>32142</v>
      </c>
      <c r="F15" s="7">
        <v>1444.3113595097595</v>
      </c>
      <c r="G15" s="43">
        <v>0</v>
      </c>
      <c r="H15" s="7">
        <v>0</v>
      </c>
    </row>
    <row r="16" spans="1:8" x14ac:dyDescent="0.25">
      <c r="A16" s="14">
        <v>848</v>
      </c>
      <c r="B16" s="15" t="s">
        <v>40</v>
      </c>
      <c r="C16" s="15" t="s">
        <v>43</v>
      </c>
      <c r="D16" s="15" t="s">
        <v>103</v>
      </c>
      <c r="E16" s="25">
        <v>32142</v>
      </c>
      <c r="F16" s="7">
        <v>2654.0764298683616</v>
      </c>
      <c r="G16" s="43">
        <v>0</v>
      </c>
      <c r="H16" s="7">
        <v>0</v>
      </c>
    </row>
    <row r="17" spans="1:8" x14ac:dyDescent="0.25">
      <c r="A17" s="14">
        <v>871</v>
      </c>
      <c r="B17" s="15" t="s">
        <v>40</v>
      </c>
      <c r="C17" s="15" t="s">
        <v>43</v>
      </c>
      <c r="D17" s="15" t="s">
        <v>104</v>
      </c>
      <c r="E17" s="25">
        <v>32142</v>
      </c>
      <c r="F17" s="7">
        <v>14566.559010440311</v>
      </c>
      <c r="G17" s="43">
        <v>0</v>
      </c>
      <c r="H17" s="7">
        <v>0</v>
      </c>
    </row>
    <row r="18" spans="1:8" x14ac:dyDescent="0.25">
      <c r="A18" s="14">
        <v>894</v>
      </c>
      <c r="B18" s="15" t="s">
        <v>40</v>
      </c>
      <c r="C18" s="15" t="s">
        <v>45</v>
      </c>
      <c r="D18" s="15" t="s">
        <v>105</v>
      </c>
      <c r="E18" s="25">
        <v>33603</v>
      </c>
      <c r="F18" s="7">
        <v>5905.8482419855218</v>
      </c>
      <c r="G18" s="43">
        <v>0</v>
      </c>
      <c r="H18" s="7">
        <v>0</v>
      </c>
    </row>
    <row r="19" spans="1:8" x14ac:dyDescent="0.25">
      <c r="A19" s="14">
        <v>899</v>
      </c>
      <c r="B19" s="15" t="s">
        <v>40</v>
      </c>
      <c r="C19" s="15" t="s">
        <v>43</v>
      </c>
      <c r="D19" s="15" t="s">
        <v>106</v>
      </c>
      <c r="E19" s="25">
        <v>32142</v>
      </c>
      <c r="F19" s="7">
        <v>1111.0087380844304</v>
      </c>
      <c r="G19" s="43">
        <v>0</v>
      </c>
      <c r="H19" s="7">
        <v>0</v>
      </c>
    </row>
    <row r="20" spans="1:8" x14ac:dyDescent="0.25">
      <c r="A20" s="14">
        <v>907</v>
      </c>
      <c r="B20" s="15" t="s">
        <v>40</v>
      </c>
      <c r="C20" s="15" t="s">
        <v>43</v>
      </c>
      <c r="D20" s="15" t="s">
        <v>107</v>
      </c>
      <c r="E20" s="25">
        <v>32142</v>
      </c>
      <c r="F20" s="7">
        <v>4937.81661370858</v>
      </c>
      <c r="G20" s="43">
        <v>0</v>
      </c>
      <c r="H20" s="7">
        <v>0</v>
      </c>
    </row>
    <row r="21" spans="1:8" x14ac:dyDescent="0.25">
      <c r="A21" s="14">
        <v>910</v>
      </c>
      <c r="B21" s="15" t="s">
        <v>40</v>
      </c>
      <c r="C21" s="15" t="s">
        <v>43</v>
      </c>
      <c r="D21" s="15" t="s">
        <v>108</v>
      </c>
      <c r="E21" s="25">
        <v>32142</v>
      </c>
      <c r="F21" s="7">
        <v>21509.129169314572</v>
      </c>
      <c r="G21" s="43">
        <v>0</v>
      </c>
      <c r="H21" s="7">
        <v>0</v>
      </c>
    </row>
    <row r="22" spans="1:8" x14ac:dyDescent="0.25">
      <c r="A22" s="14">
        <v>911</v>
      </c>
      <c r="B22" s="15" t="s">
        <v>40</v>
      </c>
      <c r="C22" s="15" t="s">
        <v>43</v>
      </c>
      <c r="D22" s="15" t="s">
        <v>109</v>
      </c>
      <c r="E22" s="25">
        <v>32142</v>
      </c>
      <c r="F22" s="7">
        <v>4705.7392328642763</v>
      </c>
      <c r="G22" s="43">
        <v>0</v>
      </c>
      <c r="H22" s="7">
        <v>0</v>
      </c>
    </row>
    <row r="23" spans="1:8" x14ac:dyDescent="0.25">
      <c r="A23" s="14">
        <v>919</v>
      </c>
      <c r="B23" s="15" t="s">
        <v>40</v>
      </c>
      <c r="C23" s="15" t="s">
        <v>45</v>
      </c>
      <c r="D23" s="15" t="s">
        <v>110</v>
      </c>
      <c r="E23" s="25">
        <v>18628</v>
      </c>
      <c r="F23" s="7">
        <v>1546383.7745098041</v>
      </c>
      <c r="G23" s="43">
        <v>0</v>
      </c>
      <c r="H23" s="7">
        <v>0</v>
      </c>
    </row>
    <row r="24" spans="1:8" x14ac:dyDescent="0.25">
      <c r="A24" s="14">
        <v>923</v>
      </c>
      <c r="B24" s="15" t="s">
        <v>40</v>
      </c>
      <c r="C24" s="15" t="s">
        <v>45</v>
      </c>
      <c r="D24" s="15" t="s">
        <v>111</v>
      </c>
      <c r="E24" s="25">
        <v>32142</v>
      </c>
      <c r="F24" s="7">
        <v>38238.451856559244</v>
      </c>
      <c r="G24" s="43">
        <v>0</v>
      </c>
      <c r="H24" s="7">
        <v>0</v>
      </c>
    </row>
    <row r="25" spans="1:8" x14ac:dyDescent="0.25">
      <c r="A25" s="14">
        <v>924</v>
      </c>
      <c r="B25" s="15" t="s">
        <v>40</v>
      </c>
      <c r="C25" s="15" t="s">
        <v>45</v>
      </c>
      <c r="D25" s="15" t="s">
        <v>112</v>
      </c>
      <c r="E25" s="25">
        <v>32142</v>
      </c>
      <c r="F25" s="7">
        <v>176852.8398365865</v>
      </c>
      <c r="G25" s="43">
        <v>0</v>
      </c>
      <c r="H25" s="7">
        <v>0</v>
      </c>
    </row>
    <row r="26" spans="1:8" x14ac:dyDescent="0.25">
      <c r="A26" s="14">
        <v>925</v>
      </c>
      <c r="B26" s="15" t="s">
        <v>40</v>
      </c>
      <c r="C26" s="15" t="s">
        <v>45</v>
      </c>
      <c r="D26" s="15" t="s">
        <v>113</v>
      </c>
      <c r="E26" s="25">
        <v>32142</v>
      </c>
      <c r="F26" s="7">
        <v>8364.6613436223342</v>
      </c>
      <c r="G26" s="43">
        <v>0</v>
      </c>
      <c r="H26" s="7">
        <v>0</v>
      </c>
    </row>
    <row r="27" spans="1:8" x14ac:dyDescent="0.25">
      <c r="A27" s="14">
        <v>926</v>
      </c>
      <c r="B27" s="15" t="s">
        <v>40</v>
      </c>
      <c r="C27" s="15" t="s">
        <v>43</v>
      </c>
      <c r="D27" s="15" t="s">
        <v>114</v>
      </c>
      <c r="E27" s="25">
        <v>32142</v>
      </c>
      <c r="F27" s="7">
        <v>10754.564584657286</v>
      </c>
      <c r="G27" s="43">
        <v>0</v>
      </c>
      <c r="H27" s="7">
        <v>0</v>
      </c>
    </row>
    <row r="28" spans="1:8" x14ac:dyDescent="0.25">
      <c r="A28" s="14">
        <v>930</v>
      </c>
      <c r="B28" s="15" t="s">
        <v>40</v>
      </c>
      <c r="C28" s="15" t="s">
        <v>45</v>
      </c>
      <c r="D28" s="15" t="s">
        <v>115</v>
      </c>
      <c r="E28" s="25">
        <v>32142</v>
      </c>
      <c r="F28" s="7">
        <v>358485.48615524289</v>
      </c>
      <c r="G28" s="43">
        <v>0</v>
      </c>
      <c r="H28" s="7">
        <v>0</v>
      </c>
    </row>
    <row r="29" spans="1:8" x14ac:dyDescent="0.25">
      <c r="A29" s="14">
        <v>931</v>
      </c>
      <c r="B29" s="15" t="s">
        <v>40</v>
      </c>
      <c r="C29" s="15" t="s">
        <v>45</v>
      </c>
      <c r="D29" s="15" t="s">
        <v>116</v>
      </c>
      <c r="E29" s="25">
        <v>32142</v>
      </c>
      <c r="F29" s="7">
        <v>9559.6129641398111</v>
      </c>
      <c r="G29" s="43">
        <v>0</v>
      </c>
      <c r="H29" s="7">
        <v>0</v>
      </c>
    </row>
    <row r="30" spans="1:8" x14ac:dyDescent="0.25">
      <c r="A30" s="14">
        <v>933</v>
      </c>
      <c r="B30" s="15" t="s">
        <v>40</v>
      </c>
      <c r="C30" s="15" t="s">
        <v>45</v>
      </c>
      <c r="D30" s="15" t="s">
        <v>117</v>
      </c>
      <c r="E30" s="25">
        <v>32142</v>
      </c>
      <c r="F30" s="7">
        <v>16729.322687244668</v>
      </c>
      <c r="G30" s="43">
        <v>0</v>
      </c>
      <c r="H30" s="7">
        <v>0</v>
      </c>
    </row>
    <row r="31" spans="1:8" x14ac:dyDescent="0.25">
      <c r="A31" s="14">
        <v>936</v>
      </c>
      <c r="B31" s="15" t="s">
        <v>40</v>
      </c>
      <c r="C31" s="15" t="s">
        <v>45</v>
      </c>
      <c r="D31" s="15" t="s">
        <v>118</v>
      </c>
      <c r="E31" s="25">
        <v>32142</v>
      </c>
      <c r="F31" s="7">
        <v>28678.83889241943</v>
      </c>
      <c r="G31" s="43">
        <v>0</v>
      </c>
      <c r="H31" s="7">
        <v>0</v>
      </c>
    </row>
    <row r="32" spans="1:8" x14ac:dyDescent="0.25">
      <c r="A32" s="14">
        <v>941</v>
      </c>
      <c r="B32" s="15" t="s">
        <v>40</v>
      </c>
      <c r="C32" s="15" t="s">
        <v>43</v>
      </c>
      <c r="D32" s="15" t="s">
        <v>119</v>
      </c>
      <c r="E32" s="25">
        <v>32142</v>
      </c>
      <c r="F32" s="7">
        <v>829.25692210621889</v>
      </c>
      <c r="G32" s="43">
        <v>0</v>
      </c>
      <c r="H32" s="7">
        <v>0</v>
      </c>
    </row>
    <row r="33" spans="1:8" x14ac:dyDescent="0.25">
      <c r="A33" s="14">
        <v>942</v>
      </c>
      <c r="B33" s="15" t="s">
        <v>40</v>
      </c>
      <c r="C33" s="15" t="s">
        <v>43</v>
      </c>
      <c r="D33" s="15" t="s">
        <v>120</v>
      </c>
      <c r="E33" s="25">
        <v>32142</v>
      </c>
      <c r="F33" s="7">
        <v>829.25692210621889</v>
      </c>
      <c r="G33" s="43">
        <v>0</v>
      </c>
      <c r="H33" s="7">
        <v>0</v>
      </c>
    </row>
    <row r="34" spans="1:8" x14ac:dyDescent="0.25">
      <c r="A34" s="14">
        <v>944</v>
      </c>
      <c r="B34" s="15" t="s">
        <v>40</v>
      </c>
      <c r="C34" s="15" t="s">
        <v>43</v>
      </c>
      <c r="D34" s="15" t="s">
        <v>121</v>
      </c>
      <c r="E34" s="25">
        <v>32142</v>
      </c>
      <c r="F34" s="7">
        <v>2693.57896277803</v>
      </c>
      <c r="G34" s="43">
        <v>0</v>
      </c>
      <c r="H34" s="7">
        <v>0</v>
      </c>
    </row>
    <row r="35" spans="1:8" x14ac:dyDescent="0.25">
      <c r="A35" s="14">
        <v>946</v>
      </c>
      <c r="B35" s="15" t="s">
        <v>40</v>
      </c>
      <c r="C35" s="15" t="s">
        <v>43</v>
      </c>
      <c r="D35" s="15" t="s">
        <v>122</v>
      </c>
      <c r="E35" s="25">
        <v>32142</v>
      </c>
      <c r="F35" s="7">
        <v>1612.4440152065367</v>
      </c>
      <c r="G35" s="43">
        <v>0</v>
      </c>
      <c r="H35" s="7">
        <v>0</v>
      </c>
    </row>
    <row r="36" spans="1:8" x14ac:dyDescent="0.25">
      <c r="A36" s="14">
        <v>948</v>
      </c>
      <c r="B36" s="15" t="s">
        <v>40</v>
      </c>
      <c r="C36" s="15" t="s">
        <v>43</v>
      </c>
      <c r="D36" s="15" t="s">
        <v>123</v>
      </c>
      <c r="E36" s="25">
        <v>32142</v>
      </c>
      <c r="F36" s="7">
        <v>16047.903994552884</v>
      </c>
      <c r="G36" s="43">
        <v>0</v>
      </c>
      <c r="H36" s="7">
        <v>0</v>
      </c>
    </row>
    <row r="37" spans="1:8" x14ac:dyDescent="0.25">
      <c r="A37" s="14">
        <v>949</v>
      </c>
      <c r="B37" s="15" t="s">
        <v>40</v>
      </c>
      <c r="C37" s="15" t="s">
        <v>45</v>
      </c>
      <c r="D37" s="15" t="s">
        <v>124</v>
      </c>
      <c r="E37" s="25">
        <v>32142</v>
      </c>
      <c r="F37" s="7">
        <v>23899.032410349526</v>
      </c>
      <c r="G37" s="43">
        <v>0</v>
      </c>
      <c r="H37" s="7">
        <v>0</v>
      </c>
    </row>
    <row r="38" spans="1:8" x14ac:dyDescent="0.25">
      <c r="A38" s="14">
        <v>952</v>
      </c>
      <c r="B38" s="15" t="s">
        <v>40</v>
      </c>
      <c r="C38" s="15" t="s">
        <v>43</v>
      </c>
      <c r="D38" s="15" t="s">
        <v>125</v>
      </c>
      <c r="E38" s="25">
        <v>32142</v>
      </c>
      <c r="F38" s="7">
        <v>1554.8690734906945</v>
      </c>
      <c r="G38" s="43">
        <v>0</v>
      </c>
      <c r="H38" s="7">
        <v>0</v>
      </c>
    </row>
    <row r="39" spans="1:8" x14ac:dyDescent="0.25">
      <c r="A39" s="14">
        <v>953</v>
      </c>
      <c r="B39" s="15" t="s">
        <v>40</v>
      </c>
      <c r="C39" s="15" t="s">
        <v>45</v>
      </c>
      <c r="D39" s="15" t="s">
        <v>126</v>
      </c>
      <c r="E39" s="25">
        <v>32142</v>
      </c>
      <c r="F39" s="7">
        <v>57357.677784838859</v>
      </c>
      <c r="G39" s="43">
        <v>0</v>
      </c>
      <c r="H39" s="7">
        <v>0</v>
      </c>
    </row>
    <row r="40" spans="1:8" x14ac:dyDescent="0.25">
      <c r="A40" s="14">
        <v>954</v>
      </c>
      <c r="B40" s="15" t="s">
        <v>40</v>
      </c>
      <c r="C40" s="15" t="s">
        <v>43</v>
      </c>
      <c r="D40" s="15" t="s">
        <v>127</v>
      </c>
      <c r="E40" s="25">
        <v>32142</v>
      </c>
      <c r="F40" s="7">
        <v>2693.57896277803</v>
      </c>
      <c r="G40" s="43">
        <v>0</v>
      </c>
      <c r="H40" s="7">
        <v>0</v>
      </c>
    </row>
    <row r="41" spans="1:8" x14ac:dyDescent="0.25">
      <c r="A41" s="14">
        <v>956</v>
      </c>
      <c r="B41" s="15" t="s">
        <v>40</v>
      </c>
      <c r="C41" s="15" t="s">
        <v>45</v>
      </c>
      <c r="D41" s="15" t="s">
        <v>128</v>
      </c>
      <c r="E41" s="25">
        <v>32142</v>
      </c>
      <c r="F41" s="7">
        <v>100375.93612346801</v>
      </c>
      <c r="G41" s="43">
        <v>0</v>
      </c>
      <c r="H41" s="7">
        <v>0</v>
      </c>
    </row>
    <row r="42" spans="1:8" x14ac:dyDescent="0.25">
      <c r="A42" s="14">
        <v>957</v>
      </c>
      <c r="B42" s="15" t="s">
        <v>40</v>
      </c>
      <c r="C42" s="15" t="s">
        <v>43</v>
      </c>
      <c r="D42" s="15" t="s">
        <v>129</v>
      </c>
      <c r="E42" s="25">
        <v>32142</v>
      </c>
      <c r="F42" s="7">
        <v>6456.1952224239676</v>
      </c>
      <c r="G42" s="43">
        <v>0</v>
      </c>
      <c r="H42" s="7">
        <v>0</v>
      </c>
    </row>
    <row r="43" spans="1:8" x14ac:dyDescent="0.25">
      <c r="A43" s="14">
        <v>959</v>
      </c>
      <c r="B43" s="15" t="s">
        <v>40</v>
      </c>
      <c r="C43" s="15" t="s">
        <v>43</v>
      </c>
      <c r="D43" s="15" t="s">
        <v>130</v>
      </c>
      <c r="E43" s="25">
        <v>32142</v>
      </c>
      <c r="F43" s="7">
        <v>9381.8515660463017</v>
      </c>
      <c r="G43" s="43">
        <v>0</v>
      </c>
      <c r="H43" s="7">
        <v>0</v>
      </c>
    </row>
    <row r="44" spans="1:8" x14ac:dyDescent="0.25">
      <c r="A44" s="14">
        <v>961</v>
      </c>
      <c r="B44" s="15" t="s">
        <v>40</v>
      </c>
      <c r="C44" s="15" t="s">
        <v>45</v>
      </c>
      <c r="D44" s="15" t="s">
        <v>131</v>
      </c>
      <c r="E44" s="25">
        <v>32142</v>
      </c>
      <c r="F44" s="7">
        <v>527729.1505901044</v>
      </c>
      <c r="G44" s="43">
        <v>0</v>
      </c>
      <c r="H44" s="7">
        <v>0</v>
      </c>
    </row>
    <row r="45" spans="1:8" x14ac:dyDescent="0.25">
      <c r="A45" s="14">
        <v>963</v>
      </c>
      <c r="B45" s="15" t="s">
        <v>40</v>
      </c>
      <c r="C45" s="15" t="s">
        <v>45</v>
      </c>
      <c r="D45" s="15" t="s">
        <v>98</v>
      </c>
      <c r="E45" s="25">
        <v>32142</v>
      </c>
      <c r="F45" s="7">
        <v>387618.60417612351</v>
      </c>
      <c r="G45" s="43">
        <v>0.03</v>
      </c>
      <c r="H45" s="7">
        <v>11628.558125283706</v>
      </c>
    </row>
    <row r="46" spans="1:8" x14ac:dyDescent="0.25">
      <c r="A46" s="14">
        <v>965</v>
      </c>
      <c r="B46" s="15" t="s">
        <v>40</v>
      </c>
      <c r="C46" s="15" t="s">
        <v>45</v>
      </c>
      <c r="D46" s="15" t="s">
        <v>132</v>
      </c>
      <c r="E46" s="25">
        <v>32142</v>
      </c>
      <c r="F46" s="7">
        <v>1594914.7662278712</v>
      </c>
      <c r="G46" s="43">
        <v>0</v>
      </c>
      <c r="H46" s="7">
        <v>0</v>
      </c>
    </row>
    <row r="47" spans="1:8" x14ac:dyDescent="0.25">
      <c r="A47" s="14">
        <v>967</v>
      </c>
      <c r="B47" s="15" t="s">
        <v>40</v>
      </c>
      <c r="C47" s="15" t="s">
        <v>45</v>
      </c>
      <c r="D47" s="15" t="s">
        <v>133</v>
      </c>
      <c r="E47" s="25">
        <v>31777</v>
      </c>
      <c r="F47" s="7">
        <v>1243312.2204912689</v>
      </c>
      <c r="G47" s="43">
        <v>0</v>
      </c>
      <c r="H47" s="7">
        <v>0</v>
      </c>
    </row>
    <row r="48" spans="1:8" x14ac:dyDescent="0.25">
      <c r="A48" s="14">
        <v>968</v>
      </c>
      <c r="B48" s="15" t="s">
        <v>40</v>
      </c>
      <c r="C48" s="15" t="s">
        <v>45</v>
      </c>
      <c r="D48" s="15" t="s">
        <v>134</v>
      </c>
      <c r="E48" s="25">
        <v>31777</v>
      </c>
      <c r="F48" s="7">
        <v>2156887.7704563448</v>
      </c>
      <c r="G48" s="43">
        <v>0</v>
      </c>
      <c r="H48" s="7">
        <v>0</v>
      </c>
    </row>
    <row r="49" spans="1:8" x14ac:dyDescent="0.25">
      <c r="A49" s="14">
        <v>969</v>
      </c>
      <c r="B49" s="15" t="s">
        <v>40</v>
      </c>
      <c r="C49" s="15" t="s">
        <v>45</v>
      </c>
      <c r="D49" s="15" t="s">
        <v>135</v>
      </c>
      <c r="E49" s="25">
        <v>31777</v>
      </c>
      <c r="F49" s="7">
        <v>1167723.3477438884</v>
      </c>
      <c r="G49" s="43">
        <v>0</v>
      </c>
      <c r="H49" s="7">
        <v>0</v>
      </c>
    </row>
    <row r="50" spans="1:8" x14ac:dyDescent="0.25">
      <c r="A50" s="14">
        <v>970</v>
      </c>
      <c r="B50" s="15" t="s">
        <v>40</v>
      </c>
      <c r="C50" s="15" t="s">
        <v>45</v>
      </c>
      <c r="D50" s="15" t="s">
        <v>136</v>
      </c>
      <c r="E50" s="25">
        <v>31777</v>
      </c>
      <c r="F50" s="7">
        <v>870428.22089406289</v>
      </c>
      <c r="G50" s="43">
        <v>0</v>
      </c>
      <c r="H50" s="7">
        <v>0</v>
      </c>
    </row>
    <row r="51" spans="1:8" x14ac:dyDescent="0.25">
      <c r="A51" s="14">
        <v>974</v>
      </c>
      <c r="B51" s="15" t="s">
        <v>40</v>
      </c>
      <c r="C51" s="15" t="s">
        <v>45</v>
      </c>
      <c r="D51" s="15" t="s">
        <v>137</v>
      </c>
      <c r="E51" s="25">
        <v>32142</v>
      </c>
      <c r="F51" s="7">
        <v>59872.260895369953</v>
      </c>
      <c r="G51" s="43">
        <v>0</v>
      </c>
      <c r="H51" s="7">
        <v>0</v>
      </c>
    </row>
    <row r="52" spans="1:8" x14ac:dyDescent="0.25">
      <c r="A52" s="14">
        <v>975</v>
      </c>
      <c r="B52" s="15" t="s">
        <v>40</v>
      </c>
      <c r="C52" s="15" t="s">
        <v>45</v>
      </c>
      <c r="D52" s="15" t="s">
        <v>138</v>
      </c>
      <c r="E52" s="25">
        <v>32142</v>
      </c>
      <c r="F52" s="7">
        <v>293182.86143894691</v>
      </c>
      <c r="G52" s="43">
        <v>0</v>
      </c>
      <c r="H52" s="7">
        <v>0</v>
      </c>
    </row>
    <row r="53" spans="1:8" x14ac:dyDescent="0.25">
      <c r="A53" s="14">
        <v>978</v>
      </c>
      <c r="B53" s="15" t="s">
        <v>40</v>
      </c>
      <c r="C53" s="15" t="s">
        <v>45</v>
      </c>
      <c r="D53" s="15" t="s">
        <v>139</v>
      </c>
      <c r="E53" s="25">
        <v>32142</v>
      </c>
      <c r="F53" s="7">
        <v>417245.50385837501</v>
      </c>
      <c r="G53" s="43">
        <v>0</v>
      </c>
      <c r="H53" s="7">
        <v>0</v>
      </c>
    </row>
    <row r="54" spans="1:8" x14ac:dyDescent="0.25">
      <c r="A54" s="14">
        <v>979</v>
      </c>
      <c r="B54" s="15" t="s">
        <v>40</v>
      </c>
      <c r="C54" s="15" t="s">
        <v>45</v>
      </c>
      <c r="D54" s="15" t="s">
        <v>140</v>
      </c>
      <c r="E54" s="25">
        <v>32142</v>
      </c>
      <c r="F54" s="7">
        <v>1120884.3713118476</v>
      </c>
      <c r="G54" s="43">
        <v>0</v>
      </c>
      <c r="H54" s="7">
        <v>0</v>
      </c>
    </row>
    <row r="55" spans="1:8" x14ac:dyDescent="0.25">
      <c r="A55" s="14">
        <v>980</v>
      </c>
      <c r="B55" s="15" t="s">
        <v>40</v>
      </c>
      <c r="C55" s="15" t="s">
        <v>45</v>
      </c>
      <c r="D55" s="15" t="s">
        <v>141</v>
      </c>
      <c r="E55" s="25">
        <v>32142</v>
      </c>
      <c r="F55" s="7">
        <v>39914.840596913302</v>
      </c>
      <c r="G55" s="43">
        <v>0</v>
      </c>
      <c r="H55" s="7">
        <v>0</v>
      </c>
    </row>
    <row r="56" spans="1:8" x14ac:dyDescent="0.25">
      <c r="A56" s="14">
        <v>981</v>
      </c>
      <c r="B56" s="15" t="s">
        <v>40</v>
      </c>
      <c r="C56" s="15" t="s">
        <v>45</v>
      </c>
      <c r="D56" s="15" t="s">
        <v>142</v>
      </c>
      <c r="E56" s="25">
        <v>32142</v>
      </c>
      <c r="F56" s="7">
        <v>429590.04539264645</v>
      </c>
      <c r="G56" s="43">
        <v>0</v>
      </c>
      <c r="H56" s="7">
        <v>0</v>
      </c>
    </row>
    <row r="57" spans="1:8" x14ac:dyDescent="0.25">
      <c r="A57" s="14">
        <v>982</v>
      </c>
      <c r="B57" s="15" t="s">
        <v>40</v>
      </c>
      <c r="C57" s="15" t="s">
        <v>45</v>
      </c>
      <c r="D57" s="15" t="s">
        <v>143</v>
      </c>
      <c r="E57" s="25">
        <v>32142</v>
      </c>
      <c r="F57" s="7">
        <v>103543.79237199275</v>
      </c>
      <c r="G57" s="43">
        <v>0.03</v>
      </c>
      <c r="H57" s="7">
        <v>3106.3137711597824</v>
      </c>
    </row>
    <row r="58" spans="1:8" x14ac:dyDescent="0.25">
      <c r="A58" s="14">
        <v>983</v>
      </c>
      <c r="B58" s="15" t="s">
        <v>40</v>
      </c>
      <c r="C58" s="15" t="s">
        <v>45</v>
      </c>
      <c r="D58" s="15" t="s">
        <v>144</v>
      </c>
      <c r="E58" s="25">
        <v>32142</v>
      </c>
      <c r="F58" s="7">
        <v>2176767.5716116661</v>
      </c>
      <c r="G58" s="43">
        <v>0</v>
      </c>
      <c r="H58" s="7">
        <v>0</v>
      </c>
    </row>
    <row r="59" spans="1:8" x14ac:dyDescent="0.25">
      <c r="A59" s="14">
        <v>985</v>
      </c>
      <c r="B59" s="15" t="s">
        <v>40</v>
      </c>
      <c r="C59" s="15" t="s">
        <v>45</v>
      </c>
      <c r="D59" s="15" t="s">
        <v>145</v>
      </c>
      <c r="E59" s="25">
        <v>32142</v>
      </c>
      <c r="F59" s="7">
        <v>1575163.4997730369</v>
      </c>
      <c r="G59" s="43">
        <v>0</v>
      </c>
      <c r="H59" s="7">
        <v>0</v>
      </c>
    </row>
    <row r="60" spans="1:8" x14ac:dyDescent="0.25">
      <c r="A60" s="14">
        <v>986</v>
      </c>
      <c r="B60" s="15" t="s">
        <v>40</v>
      </c>
      <c r="C60" s="15" t="s">
        <v>45</v>
      </c>
      <c r="D60" s="15" t="s">
        <v>146</v>
      </c>
      <c r="E60" s="25">
        <v>32142</v>
      </c>
      <c r="F60" s="7">
        <v>1575163.4997730369</v>
      </c>
      <c r="G60" s="43">
        <v>0</v>
      </c>
      <c r="H60" s="7">
        <v>0</v>
      </c>
    </row>
    <row r="61" spans="1:8" x14ac:dyDescent="0.25">
      <c r="A61" s="14">
        <v>990</v>
      </c>
      <c r="B61" s="15" t="s">
        <v>40</v>
      </c>
      <c r="C61" s="15" t="s">
        <v>45</v>
      </c>
      <c r="D61" s="15" t="s">
        <v>95</v>
      </c>
      <c r="E61" s="25">
        <v>32142</v>
      </c>
      <c r="F61" s="7">
        <v>387618.60417612351</v>
      </c>
      <c r="G61" s="43">
        <v>0</v>
      </c>
      <c r="H61" s="7">
        <v>0</v>
      </c>
    </row>
    <row r="62" spans="1:8" x14ac:dyDescent="0.25">
      <c r="A62" s="14">
        <v>991</v>
      </c>
      <c r="B62" s="15" t="s">
        <v>40</v>
      </c>
      <c r="C62" s="15" t="s">
        <v>45</v>
      </c>
      <c r="D62" s="15" t="s">
        <v>97</v>
      </c>
      <c r="E62" s="25">
        <v>32142</v>
      </c>
      <c r="F62" s="7">
        <v>387618.60417612351</v>
      </c>
      <c r="G62" s="43">
        <v>0</v>
      </c>
      <c r="H62" s="7">
        <v>0</v>
      </c>
    </row>
    <row r="63" spans="1:8" x14ac:dyDescent="0.25">
      <c r="A63" s="14">
        <v>994</v>
      </c>
      <c r="B63" s="15" t="s">
        <v>40</v>
      </c>
      <c r="C63" s="15" t="s">
        <v>45</v>
      </c>
      <c r="D63" s="15" t="s">
        <v>147</v>
      </c>
      <c r="E63" s="25">
        <v>31777</v>
      </c>
      <c r="F63" s="7">
        <v>1153451.4999324798</v>
      </c>
      <c r="G63" s="43">
        <v>0</v>
      </c>
      <c r="H63" s="7">
        <v>0</v>
      </c>
    </row>
    <row r="64" spans="1:8" x14ac:dyDescent="0.25">
      <c r="A64" s="14">
        <v>997</v>
      </c>
      <c r="B64" s="15" t="s">
        <v>40</v>
      </c>
      <c r="C64" s="15" t="s">
        <v>45</v>
      </c>
      <c r="D64" s="15" t="s">
        <v>148</v>
      </c>
      <c r="E64" s="25">
        <v>31777</v>
      </c>
      <c r="F64" s="7">
        <v>2869882.440337602</v>
      </c>
      <c r="G64" s="43">
        <v>0</v>
      </c>
      <c r="H64" s="7">
        <v>0</v>
      </c>
    </row>
    <row r="65" spans="1:8" x14ac:dyDescent="0.25">
      <c r="A65" s="14">
        <v>1005</v>
      </c>
      <c r="B65" s="15" t="s">
        <v>40</v>
      </c>
      <c r="C65" s="15" t="s">
        <v>45</v>
      </c>
      <c r="D65" s="15" t="s">
        <v>149</v>
      </c>
      <c r="E65" s="25">
        <v>31777</v>
      </c>
      <c r="F65" s="7">
        <v>50117.360158323638</v>
      </c>
      <c r="G65" s="43">
        <v>0</v>
      </c>
      <c r="H65" s="7">
        <v>0</v>
      </c>
    </row>
    <row r="66" spans="1:8" x14ac:dyDescent="0.25">
      <c r="A66" s="14">
        <v>1006</v>
      </c>
      <c r="B66" s="15" t="s">
        <v>40</v>
      </c>
      <c r="C66" s="15" t="s">
        <v>45</v>
      </c>
      <c r="D66" s="15" t="s">
        <v>150</v>
      </c>
      <c r="E66" s="25">
        <v>31777</v>
      </c>
      <c r="F66" s="7">
        <v>692993.82122700824</v>
      </c>
      <c r="G66" s="43">
        <v>0</v>
      </c>
      <c r="H66" s="7">
        <v>0</v>
      </c>
    </row>
    <row r="67" spans="1:8" x14ac:dyDescent="0.25">
      <c r="A67" s="14">
        <v>1008</v>
      </c>
      <c r="B67" s="15" t="s">
        <v>40</v>
      </c>
      <c r="C67" s="15" t="s">
        <v>45</v>
      </c>
      <c r="D67" s="15" t="s">
        <v>151</v>
      </c>
      <c r="E67" s="25">
        <v>31777</v>
      </c>
      <c r="F67" s="7">
        <v>1385319.0057508731</v>
      </c>
      <c r="G67" s="43">
        <v>0</v>
      </c>
      <c r="H67" s="7">
        <v>0</v>
      </c>
    </row>
    <row r="68" spans="1:8" x14ac:dyDescent="0.25">
      <c r="A68" s="14">
        <v>1011</v>
      </c>
      <c r="B68" s="15" t="s">
        <v>46</v>
      </c>
      <c r="C68" s="15" t="s">
        <v>47</v>
      </c>
      <c r="D68" s="15" t="s">
        <v>152</v>
      </c>
      <c r="E68" s="25">
        <v>27029</v>
      </c>
      <c r="F68" s="7">
        <v>15034.041261213719</v>
      </c>
      <c r="G68" s="43">
        <v>0.2</v>
      </c>
      <c r="H68" s="7">
        <v>3006.8082522427439</v>
      </c>
    </row>
    <row r="69" spans="1:8" x14ac:dyDescent="0.25">
      <c r="A69" s="14">
        <v>1012</v>
      </c>
      <c r="B69" s="15" t="s">
        <v>46</v>
      </c>
      <c r="C69" s="15" t="s">
        <v>47</v>
      </c>
      <c r="D69" s="15" t="s">
        <v>153</v>
      </c>
      <c r="E69" s="25">
        <v>33238</v>
      </c>
      <c r="F69" s="7">
        <v>7967.7055494505494</v>
      </c>
      <c r="G69" s="43">
        <v>0.2</v>
      </c>
      <c r="H69" s="7">
        <v>1593.54110989011</v>
      </c>
    </row>
    <row r="70" spans="1:8" x14ac:dyDescent="0.25">
      <c r="A70" s="14">
        <v>1014</v>
      </c>
      <c r="B70" s="15" t="s">
        <v>46</v>
      </c>
      <c r="C70" s="15" t="s">
        <v>47</v>
      </c>
      <c r="D70" s="15" t="s">
        <v>154</v>
      </c>
      <c r="E70" s="25">
        <v>26298</v>
      </c>
      <c r="F70" s="7">
        <v>394422.46884882986</v>
      </c>
      <c r="G70" s="43">
        <v>0.2</v>
      </c>
      <c r="H70" s="7">
        <v>78884.493769765977</v>
      </c>
    </row>
    <row r="71" spans="1:8" x14ac:dyDescent="0.25">
      <c r="A71" s="14">
        <v>1016</v>
      </c>
      <c r="B71" s="15" t="s">
        <v>46</v>
      </c>
      <c r="C71" s="15" t="s">
        <v>47</v>
      </c>
      <c r="D71" s="15" t="s">
        <v>155</v>
      </c>
      <c r="E71" s="25">
        <v>26664</v>
      </c>
      <c r="F71" s="7">
        <v>133744.29522532801</v>
      </c>
      <c r="G71" s="43">
        <v>0.2</v>
      </c>
      <c r="H71" s="7">
        <v>26748.859045065605</v>
      </c>
    </row>
    <row r="72" spans="1:8" x14ac:dyDescent="0.25">
      <c r="A72" s="14">
        <v>1024</v>
      </c>
      <c r="B72" s="15" t="s">
        <v>46</v>
      </c>
      <c r="C72" s="15" t="s">
        <v>47</v>
      </c>
      <c r="D72" s="15" t="s">
        <v>156</v>
      </c>
      <c r="E72" s="25">
        <v>27394</v>
      </c>
      <c r="F72" s="7">
        <v>166842.82466336634</v>
      </c>
      <c r="G72" s="43">
        <v>0.2</v>
      </c>
      <c r="H72" s="7">
        <v>33368.564932673267</v>
      </c>
    </row>
    <row r="73" spans="1:8" x14ac:dyDescent="0.25">
      <c r="A73" s="14">
        <v>1025</v>
      </c>
      <c r="B73" s="15" t="s">
        <v>46</v>
      </c>
      <c r="C73" s="15" t="s">
        <v>47</v>
      </c>
      <c r="D73" s="15" t="s">
        <v>157</v>
      </c>
      <c r="E73" s="25">
        <v>25933</v>
      </c>
      <c r="F73" s="7">
        <v>2122409.2400217233</v>
      </c>
      <c r="G73" s="43">
        <v>0.2</v>
      </c>
      <c r="H73" s="7">
        <v>424481.84800434468</v>
      </c>
    </row>
    <row r="74" spans="1:8" x14ac:dyDescent="0.25">
      <c r="A74" s="14">
        <v>1027</v>
      </c>
      <c r="B74" s="15" t="s">
        <v>46</v>
      </c>
      <c r="C74" s="15" t="s">
        <v>47</v>
      </c>
      <c r="D74" s="15" t="s">
        <v>158</v>
      </c>
      <c r="E74" s="25">
        <v>28125</v>
      </c>
      <c r="F74" s="7">
        <v>257787.54310287384</v>
      </c>
      <c r="G74" s="43">
        <v>0.2</v>
      </c>
      <c r="H74" s="7">
        <v>51557.508620574772</v>
      </c>
    </row>
    <row r="75" spans="1:8" x14ac:dyDescent="0.25">
      <c r="A75" s="14">
        <v>1029</v>
      </c>
      <c r="B75" s="15" t="s">
        <v>46</v>
      </c>
      <c r="C75" s="15" t="s">
        <v>47</v>
      </c>
      <c r="D75" s="15" t="s">
        <v>159</v>
      </c>
      <c r="E75" s="25">
        <v>29586</v>
      </c>
      <c r="F75" s="7">
        <v>489046.69795180729</v>
      </c>
      <c r="G75" s="43">
        <v>0.2</v>
      </c>
      <c r="H75" s="7">
        <v>97809.339590361458</v>
      </c>
    </row>
    <row r="76" spans="1:8" x14ac:dyDescent="0.25">
      <c r="A76" s="14">
        <v>1030</v>
      </c>
      <c r="B76" s="15" t="s">
        <v>46</v>
      </c>
      <c r="C76" s="15" t="s">
        <v>47</v>
      </c>
      <c r="D76" s="15" t="s">
        <v>160</v>
      </c>
      <c r="E76" s="25">
        <v>29951</v>
      </c>
      <c r="F76" s="7">
        <v>1425197.7893719943</v>
      </c>
      <c r="G76" s="43">
        <v>0.2</v>
      </c>
      <c r="H76" s="7">
        <v>285039.55787439889</v>
      </c>
    </row>
    <row r="77" spans="1:8" x14ac:dyDescent="0.25">
      <c r="A77" s="14">
        <v>1032</v>
      </c>
      <c r="B77" s="15" t="s">
        <v>46</v>
      </c>
      <c r="C77" s="15" t="s">
        <v>47</v>
      </c>
      <c r="D77" s="15" t="s">
        <v>161</v>
      </c>
      <c r="E77" s="25">
        <v>22281</v>
      </c>
      <c r="F77" s="7">
        <v>617036.63519417471</v>
      </c>
      <c r="G77" s="43">
        <v>0.2</v>
      </c>
      <c r="H77" s="7">
        <v>123407.32703883495</v>
      </c>
    </row>
    <row r="78" spans="1:8" x14ac:dyDescent="0.25">
      <c r="A78" s="14">
        <v>1034</v>
      </c>
      <c r="B78" s="15" t="s">
        <v>46</v>
      </c>
      <c r="C78" s="15" t="s">
        <v>47</v>
      </c>
      <c r="D78" s="15" t="s">
        <v>162</v>
      </c>
      <c r="E78" s="25">
        <v>32508</v>
      </c>
      <c r="F78" s="7">
        <v>596995.49149590626</v>
      </c>
      <c r="G78" s="43">
        <v>0.2</v>
      </c>
      <c r="H78" s="7">
        <v>119399.09829918126</v>
      </c>
    </row>
    <row r="79" spans="1:8" x14ac:dyDescent="0.25">
      <c r="A79" s="14">
        <v>1035</v>
      </c>
      <c r="B79" s="15" t="s">
        <v>46</v>
      </c>
      <c r="C79" s="15" t="s">
        <v>47</v>
      </c>
      <c r="D79" s="15" t="s">
        <v>163</v>
      </c>
      <c r="E79" s="25">
        <v>30681</v>
      </c>
      <c r="F79" s="7">
        <v>10433.900393507132</v>
      </c>
      <c r="G79" s="43">
        <v>0.2</v>
      </c>
      <c r="H79" s="7">
        <v>2086.7800787014266</v>
      </c>
    </row>
    <row r="80" spans="1:8" x14ac:dyDescent="0.25">
      <c r="A80" s="14">
        <v>1036</v>
      </c>
      <c r="B80" s="15" t="s">
        <v>46</v>
      </c>
      <c r="C80" s="15" t="s">
        <v>47</v>
      </c>
      <c r="D80" s="15" t="s">
        <v>164</v>
      </c>
      <c r="E80" s="25">
        <v>24107</v>
      </c>
      <c r="F80" s="7">
        <v>207511.20415036046</v>
      </c>
      <c r="G80" s="43">
        <v>0.2</v>
      </c>
      <c r="H80" s="7">
        <v>41502.240830072093</v>
      </c>
    </row>
    <row r="81" spans="1:8" x14ac:dyDescent="0.25">
      <c r="A81" s="14">
        <v>1037</v>
      </c>
      <c r="B81" s="15" t="s">
        <v>46</v>
      </c>
      <c r="C81" s="15" t="s">
        <v>47</v>
      </c>
      <c r="D81" s="15" t="s">
        <v>165</v>
      </c>
      <c r="E81" s="25">
        <v>24472</v>
      </c>
      <c r="F81" s="7">
        <v>840585.14565260068</v>
      </c>
      <c r="G81" s="43">
        <v>0.2</v>
      </c>
      <c r="H81" s="7">
        <v>168117.02913052015</v>
      </c>
    </row>
    <row r="82" spans="1:8" x14ac:dyDescent="0.25">
      <c r="A82" s="14">
        <v>1039</v>
      </c>
      <c r="B82" s="15" t="s">
        <v>46</v>
      </c>
      <c r="C82" s="15" t="s">
        <v>47</v>
      </c>
      <c r="D82" s="15" t="s">
        <v>166</v>
      </c>
      <c r="E82" s="25">
        <v>23376</v>
      </c>
      <c r="F82" s="7">
        <v>432367.69602663704</v>
      </c>
      <c r="G82" s="43">
        <v>0.2</v>
      </c>
      <c r="H82" s="7">
        <v>86473.539205327412</v>
      </c>
    </row>
    <row r="83" spans="1:8" x14ac:dyDescent="0.25">
      <c r="A83" s="14">
        <v>1041</v>
      </c>
      <c r="B83" s="15" t="s">
        <v>46</v>
      </c>
      <c r="C83" s="15" t="s">
        <v>47</v>
      </c>
      <c r="D83" s="15" t="s">
        <v>167</v>
      </c>
      <c r="E83" s="25">
        <v>29220</v>
      </c>
      <c r="F83" s="7">
        <v>195112.30523809526</v>
      </c>
      <c r="G83" s="43">
        <v>0.2</v>
      </c>
      <c r="H83" s="7">
        <v>39022.46104761905</v>
      </c>
    </row>
    <row r="84" spans="1:8" x14ac:dyDescent="0.25">
      <c r="A84" s="14">
        <v>1043</v>
      </c>
      <c r="B84" s="15" t="s">
        <v>46</v>
      </c>
      <c r="C84" s="15" t="s">
        <v>47</v>
      </c>
      <c r="D84" s="15" t="s">
        <v>168</v>
      </c>
      <c r="E84" s="25">
        <v>17898</v>
      </c>
      <c r="F84" s="7">
        <v>482927.01227765728</v>
      </c>
      <c r="G84" s="43">
        <v>0.2</v>
      </c>
      <c r="H84" s="7">
        <v>96585.402455531468</v>
      </c>
    </row>
    <row r="85" spans="1:8" x14ac:dyDescent="0.25">
      <c r="A85" s="14">
        <v>1044</v>
      </c>
      <c r="B85" s="15" t="s">
        <v>46</v>
      </c>
      <c r="C85" s="15" t="s">
        <v>47</v>
      </c>
      <c r="D85" s="15" t="s">
        <v>169</v>
      </c>
      <c r="E85" s="25">
        <v>28855</v>
      </c>
      <c r="F85" s="7">
        <v>231776.84995677232</v>
      </c>
      <c r="G85" s="43">
        <v>0.2</v>
      </c>
      <c r="H85" s="7">
        <v>46355.36999135447</v>
      </c>
    </row>
    <row r="86" spans="1:8" x14ac:dyDescent="0.25">
      <c r="A86" s="14">
        <v>1045</v>
      </c>
      <c r="B86" s="15" t="s">
        <v>46</v>
      </c>
      <c r="C86" s="15" t="s">
        <v>47</v>
      </c>
      <c r="D86" s="15" t="s">
        <v>170</v>
      </c>
      <c r="E86" s="25">
        <v>32873</v>
      </c>
      <c r="F86" s="7">
        <v>268207.17743661971</v>
      </c>
      <c r="G86" s="43">
        <v>0.2</v>
      </c>
      <c r="H86" s="7">
        <v>53641.435487323943</v>
      </c>
    </row>
    <row r="87" spans="1:8" x14ac:dyDescent="0.25">
      <c r="A87" s="14">
        <v>1046</v>
      </c>
      <c r="B87" s="15" t="s">
        <v>46</v>
      </c>
      <c r="C87" s="15" t="s">
        <v>47</v>
      </c>
      <c r="D87" s="15" t="s">
        <v>170</v>
      </c>
      <c r="E87" s="25">
        <v>32873</v>
      </c>
      <c r="F87" s="7">
        <v>77494.330394366203</v>
      </c>
      <c r="G87" s="43">
        <v>0.2</v>
      </c>
      <c r="H87" s="7">
        <v>15498.866078873241</v>
      </c>
    </row>
    <row r="88" spans="1:8" x14ac:dyDescent="0.25">
      <c r="A88" s="14">
        <v>1047</v>
      </c>
      <c r="B88" s="15" t="s">
        <v>46</v>
      </c>
      <c r="C88" s="15" t="s">
        <v>47</v>
      </c>
      <c r="D88" s="15" t="s">
        <v>171</v>
      </c>
      <c r="E88" s="25">
        <v>21915</v>
      </c>
      <c r="F88" s="7">
        <v>97042.222208281048</v>
      </c>
      <c r="G88" s="43">
        <v>0.2</v>
      </c>
      <c r="H88" s="7">
        <v>19408.444441656211</v>
      </c>
    </row>
    <row r="89" spans="1:8" x14ac:dyDescent="0.25">
      <c r="A89" s="14">
        <v>1107</v>
      </c>
      <c r="B89" s="15" t="s">
        <v>40</v>
      </c>
      <c r="C89" s="15" t="s">
        <v>43</v>
      </c>
      <c r="D89" s="15" t="s">
        <v>172</v>
      </c>
      <c r="E89" s="25">
        <v>34068</v>
      </c>
      <c r="F89" s="7">
        <v>1423.1401911900193</v>
      </c>
      <c r="G89" s="43">
        <v>0</v>
      </c>
      <c r="H89" s="7">
        <v>0</v>
      </c>
    </row>
    <row r="90" spans="1:8" x14ac:dyDescent="0.25">
      <c r="A90" s="14">
        <v>1113</v>
      </c>
      <c r="B90" s="15" t="s">
        <v>40</v>
      </c>
      <c r="C90" s="15" t="s">
        <v>43</v>
      </c>
      <c r="D90" s="15" t="s">
        <v>173</v>
      </c>
      <c r="E90" s="25">
        <v>34068</v>
      </c>
      <c r="F90" s="7">
        <v>646.20807965451058</v>
      </c>
      <c r="G90" s="43">
        <v>0</v>
      </c>
      <c r="H90" s="7">
        <v>0</v>
      </c>
    </row>
    <row r="91" spans="1:8" x14ac:dyDescent="0.25">
      <c r="A91" s="14">
        <v>1118</v>
      </c>
      <c r="B91" s="15" t="s">
        <v>40</v>
      </c>
      <c r="C91" s="15" t="s">
        <v>43</v>
      </c>
      <c r="D91" s="15" t="s">
        <v>174</v>
      </c>
      <c r="E91" s="25">
        <v>33981</v>
      </c>
      <c r="F91" s="7">
        <v>10731.856314779272</v>
      </c>
      <c r="G91" s="43">
        <v>0</v>
      </c>
      <c r="H91" s="7">
        <v>0</v>
      </c>
    </row>
    <row r="92" spans="1:8" x14ac:dyDescent="0.25">
      <c r="A92" s="14">
        <v>1119</v>
      </c>
      <c r="B92" s="15" t="s">
        <v>40</v>
      </c>
      <c r="C92" s="15" t="s">
        <v>43</v>
      </c>
      <c r="D92" s="15" t="s">
        <v>98</v>
      </c>
      <c r="E92" s="25">
        <v>33830</v>
      </c>
      <c r="F92" s="7">
        <v>39787.919998736208</v>
      </c>
      <c r="G92" s="43">
        <v>0.03</v>
      </c>
      <c r="H92" s="7">
        <v>1193.6375999620861</v>
      </c>
    </row>
    <row r="93" spans="1:8" x14ac:dyDescent="0.25">
      <c r="A93" s="14">
        <v>1154</v>
      </c>
      <c r="B93" s="15" t="s">
        <v>40</v>
      </c>
      <c r="C93" s="15" t="s">
        <v>43</v>
      </c>
      <c r="D93" s="15" t="s">
        <v>175</v>
      </c>
      <c r="E93" s="25">
        <v>33858</v>
      </c>
      <c r="F93" s="7">
        <v>1679.4905509528587</v>
      </c>
      <c r="G93" s="43">
        <v>0</v>
      </c>
      <c r="H93" s="7">
        <v>0</v>
      </c>
    </row>
    <row r="94" spans="1:8" x14ac:dyDescent="0.25">
      <c r="A94" s="14">
        <v>1156</v>
      </c>
      <c r="B94" s="15" t="s">
        <v>40</v>
      </c>
      <c r="C94" s="15" t="s">
        <v>43</v>
      </c>
      <c r="D94" s="15" t="s">
        <v>176</v>
      </c>
      <c r="E94" s="25">
        <v>34068</v>
      </c>
      <c r="F94" s="7">
        <v>1867.1133286948179</v>
      </c>
      <c r="G94" s="43">
        <v>0</v>
      </c>
      <c r="H94" s="7">
        <v>0</v>
      </c>
    </row>
    <row r="95" spans="1:8" x14ac:dyDescent="0.25">
      <c r="A95" s="14">
        <v>1158</v>
      </c>
      <c r="B95" s="15" t="s">
        <v>40</v>
      </c>
      <c r="C95" s="15" t="s">
        <v>43</v>
      </c>
      <c r="D95" s="15" t="s">
        <v>177</v>
      </c>
      <c r="E95" s="25">
        <v>34038</v>
      </c>
      <c r="F95" s="7">
        <v>2413.6237159309026</v>
      </c>
      <c r="G95" s="43">
        <v>0</v>
      </c>
      <c r="H95" s="7">
        <v>0</v>
      </c>
    </row>
    <row r="96" spans="1:8" x14ac:dyDescent="0.25">
      <c r="A96" s="14">
        <v>1160</v>
      </c>
      <c r="B96" s="15" t="s">
        <v>40</v>
      </c>
      <c r="C96" s="15" t="s">
        <v>43</v>
      </c>
      <c r="D96" s="15" t="s">
        <v>178</v>
      </c>
      <c r="E96" s="25">
        <v>33857</v>
      </c>
      <c r="F96" s="7">
        <v>1410.7589699097293</v>
      </c>
      <c r="G96" s="43">
        <v>0</v>
      </c>
      <c r="H96" s="7">
        <v>0</v>
      </c>
    </row>
    <row r="97" spans="1:8" x14ac:dyDescent="0.25">
      <c r="A97" s="14">
        <v>1161</v>
      </c>
      <c r="B97" s="15" t="s">
        <v>40</v>
      </c>
      <c r="C97" s="15" t="s">
        <v>43</v>
      </c>
      <c r="D97" s="15" t="s">
        <v>179</v>
      </c>
      <c r="E97" s="25">
        <v>33906</v>
      </c>
      <c r="F97" s="7">
        <v>4953.4769709127386</v>
      </c>
      <c r="G97" s="43">
        <v>0</v>
      </c>
      <c r="H97" s="7">
        <v>0</v>
      </c>
    </row>
    <row r="98" spans="1:8" x14ac:dyDescent="0.25">
      <c r="A98" s="14">
        <v>1177</v>
      </c>
      <c r="B98" s="15" t="s">
        <v>46</v>
      </c>
      <c r="C98" s="15" t="s">
        <v>47</v>
      </c>
      <c r="D98" s="15" t="s">
        <v>180</v>
      </c>
      <c r="E98" s="25">
        <v>34150</v>
      </c>
      <c r="F98" s="7">
        <v>438377.53927063342</v>
      </c>
      <c r="G98" s="43">
        <v>0.2</v>
      </c>
      <c r="H98" s="7">
        <v>87675.507854126685</v>
      </c>
    </row>
    <row r="99" spans="1:8" x14ac:dyDescent="0.25">
      <c r="A99" s="14">
        <v>1183</v>
      </c>
      <c r="B99" s="15" t="s">
        <v>40</v>
      </c>
      <c r="C99" s="15" t="s">
        <v>43</v>
      </c>
      <c r="D99" s="15" t="s">
        <v>181</v>
      </c>
      <c r="E99" s="25">
        <v>34181</v>
      </c>
      <c r="F99" s="7">
        <v>1021.509864203455</v>
      </c>
      <c r="G99" s="43">
        <v>0</v>
      </c>
      <c r="H99" s="7">
        <v>0</v>
      </c>
    </row>
    <row r="100" spans="1:8" x14ac:dyDescent="0.25">
      <c r="A100" s="14">
        <v>1204</v>
      </c>
      <c r="B100" s="15" t="s">
        <v>40</v>
      </c>
      <c r="C100" s="15" t="s">
        <v>43</v>
      </c>
      <c r="D100" s="15" t="s">
        <v>182</v>
      </c>
      <c r="E100" s="25">
        <v>34273</v>
      </c>
      <c r="F100" s="7">
        <v>1297.8029665642996</v>
      </c>
      <c r="G100" s="43">
        <v>0</v>
      </c>
      <c r="H100" s="7">
        <v>0</v>
      </c>
    </row>
    <row r="101" spans="1:8" x14ac:dyDescent="0.25">
      <c r="A101" s="14">
        <v>1234</v>
      </c>
      <c r="B101" s="15" t="s">
        <v>40</v>
      </c>
      <c r="C101" s="15" t="s">
        <v>43</v>
      </c>
      <c r="D101" s="15" t="s">
        <v>97</v>
      </c>
      <c r="E101" s="25">
        <v>34273</v>
      </c>
      <c r="F101" s="7">
        <v>37571.936650671792</v>
      </c>
      <c r="G101" s="43">
        <v>0.03</v>
      </c>
      <c r="H101" s="7">
        <v>1127.1580995201537</v>
      </c>
    </row>
    <row r="102" spans="1:8" x14ac:dyDescent="0.25">
      <c r="A102" s="14">
        <v>1248</v>
      </c>
      <c r="B102" s="15" t="s">
        <v>48</v>
      </c>
      <c r="C102" s="15" t="s">
        <v>43</v>
      </c>
      <c r="D102" s="15" t="s">
        <v>183</v>
      </c>
      <c r="E102" s="25">
        <v>34365</v>
      </c>
      <c r="F102" s="7">
        <v>26776.639999999999</v>
      </c>
      <c r="G102" s="44">
        <v>0</v>
      </c>
      <c r="H102" s="7">
        <v>0</v>
      </c>
    </row>
    <row r="103" spans="1:8" x14ac:dyDescent="0.25">
      <c r="A103" s="14">
        <v>1265</v>
      </c>
      <c r="B103" s="15" t="s">
        <v>46</v>
      </c>
      <c r="C103" s="15" t="s">
        <v>47</v>
      </c>
      <c r="D103" s="15" t="s">
        <v>184</v>
      </c>
      <c r="E103" s="25">
        <v>34365</v>
      </c>
      <c r="F103" s="7">
        <v>3653.8286177884611</v>
      </c>
      <c r="G103" s="43">
        <v>0</v>
      </c>
      <c r="H103" s="7">
        <v>0</v>
      </c>
    </row>
    <row r="104" spans="1:8" x14ac:dyDescent="0.25">
      <c r="A104" s="14">
        <v>1338</v>
      </c>
      <c r="B104" s="15" t="s">
        <v>40</v>
      </c>
      <c r="C104" s="15" t="s">
        <v>43</v>
      </c>
      <c r="D104" s="15" t="s">
        <v>185</v>
      </c>
      <c r="E104" s="25">
        <v>34486</v>
      </c>
      <c r="F104" s="7">
        <v>1397.969110576923</v>
      </c>
      <c r="G104" s="43">
        <v>0</v>
      </c>
      <c r="H104" s="7">
        <v>0</v>
      </c>
    </row>
    <row r="105" spans="1:8" x14ac:dyDescent="0.25">
      <c r="A105" s="14">
        <v>1379</v>
      </c>
      <c r="B105" s="15" t="s">
        <v>40</v>
      </c>
      <c r="C105" s="15" t="s">
        <v>43</v>
      </c>
      <c r="D105" s="15" t="s">
        <v>186</v>
      </c>
      <c r="E105" s="25">
        <v>34515</v>
      </c>
      <c r="F105" s="7">
        <v>1313.4875240384615</v>
      </c>
      <c r="G105" s="43">
        <v>0</v>
      </c>
      <c r="H105" s="7">
        <v>0</v>
      </c>
    </row>
    <row r="106" spans="1:8" x14ac:dyDescent="0.25">
      <c r="A106" s="14">
        <v>1382</v>
      </c>
      <c r="B106" s="15" t="s">
        <v>40</v>
      </c>
      <c r="C106" s="15" t="s">
        <v>43</v>
      </c>
      <c r="D106" s="15" t="s">
        <v>187</v>
      </c>
      <c r="E106" s="25">
        <v>33492</v>
      </c>
      <c r="F106" s="7">
        <v>877.21532554291616</v>
      </c>
      <c r="G106" s="43">
        <v>0</v>
      </c>
      <c r="H106" s="7">
        <v>0</v>
      </c>
    </row>
    <row r="107" spans="1:8" x14ac:dyDescent="0.25">
      <c r="A107" s="14">
        <v>1401</v>
      </c>
      <c r="B107" s="15" t="s">
        <v>42</v>
      </c>
      <c r="C107" s="15" t="s">
        <v>41</v>
      </c>
      <c r="D107" s="15" t="s">
        <v>188</v>
      </c>
      <c r="E107" s="25">
        <v>34515</v>
      </c>
      <c r="F107" s="7">
        <v>56452.90931129807</v>
      </c>
      <c r="G107" s="43">
        <v>0</v>
      </c>
      <c r="H107" s="7">
        <v>0</v>
      </c>
    </row>
    <row r="108" spans="1:8" x14ac:dyDescent="0.25">
      <c r="A108" s="14">
        <v>1402</v>
      </c>
      <c r="B108" s="15" t="s">
        <v>42</v>
      </c>
      <c r="C108" s="15" t="s">
        <v>45</v>
      </c>
      <c r="D108" s="15" t="s">
        <v>189</v>
      </c>
      <c r="E108" s="25">
        <v>34515</v>
      </c>
      <c r="F108" s="7">
        <v>114172.84127403845</v>
      </c>
      <c r="G108" s="43">
        <v>0</v>
      </c>
      <c r="H108" s="7">
        <v>0</v>
      </c>
    </row>
    <row r="109" spans="1:8" x14ac:dyDescent="0.25">
      <c r="A109" s="14">
        <v>1403</v>
      </c>
      <c r="B109" s="15" t="s">
        <v>42</v>
      </c>
      <c r="C109" s="15" t="s">
        <v>45</v>
      </c>
      <c r="D109" s="15" t="s">
        <v>190</v>
      </c>
      <c r="E109" s="25">
        <v>34515</v>
      </c>
      <c r="F109" s="7">
        <v>369846.02399567299</v>
      </c>
      <c r="G109" s="43">
        <v>0</v>
      </c>
      <c r="H109" s="7">
        <v>0</v>
      </c>
    </row>
    <row r="110" spans="1:8" x14ac:dyDescent="0.25">
      <c r="A110" s="14">
        <v>1405</v>
      </c>
      <c r="B110" s="15" t="s">
        <v>42</v>
      </c>
      <c r="C110" s="15" t="s">
        <v>43</v>
      </c>
      <c r="D110" s="15" t="s">
        <v>191</v>
      </c>
      <c r="E110" s="25">
        <v>34515</v>
      </c>
      <c r="F110" s="7">
        <v>136724.43644326922</v>
      </c>
      <c r="G110" s="43">
        <v>0</v>
      </c>
      <c r="H110" s="7">
        <v>0</v>
      </c>
    </row>
    <row r="111" spans="1:8" x14ac:dyDescent="0.25">
      <c r="A111" s="14">
        <v>1406</v>
      </c>
      <c r="B111" s="15" t="s">
        <v>42</v>
      </c>
      <c r="C111" s="15" t="s">
        <v>43</v>
      </c>
      <c r="D111" s="15" t="s">
        <v>192</v>
      </c>
      <c r="E111" s="25">
        <v>34515</v>
      </c>
      <c r="F111" s="7">
        <v>10353.86209951923</v>
      </c>
      <c r="G111" s="43">
        <v>0</v>
      </c>
      <c r="H111" s="7">
        <v>0</v>
      </c>
    </row>
    <row r="112" spans="1:8" x14ac:dyDescent="0.25">
      <c r="A112" s="14">
        <v>1407</v>
      </c>
      <c r="B112" s="15" t="s">
        <v>42</v>
      </c>
      <c r="C112" s="15" t="s">
        <v>43</v>
      </c>
      <c r="D112" s="15" t="s">
        <v>193</v>
      </c>
      <c r="E112" s="25">
        <v>34515</v>
      </c>
      <c r="F112" s="7">
        <v>7388.618756009615</v>
      </c>
      <c r="G112" s="43">
        <v>0</v>
      </c>
      <c r="H112" s="7">
        <v>0</v>
      </c>
    </row>
    <row r="113" spans="1:8" x14ac:dyDescent="0.25">
      <c r="A113" s="14">
        <v>1408</v>
      </c>
      <c r="B113" s="15" t="s">
        <v>42</v>
      </c>
      <c r="C113" s="15" t="s">
        <v>43</v>
      </c>
      <c r="D113" s="15" t="s">
        <v>194</v>
      </c>
      <c r="E113" s="25">
        <v>34515</v>
      </c>
      <c r="F113" s="7">
        <v>1183.6473713942307</v>
      </c>
      <c r="G113" s="43">
        <v>0</v>
      </c>
      <c r="H113" s="7">
        <v>0</v>
      </c>
    </row>
    <row r="114" spans="1:8" x14ac:dyDescent="0.25">
      <c r="A114" s="14">
        <v>1409</v>
      </c>
      <c r="B114" s="15" t="s">
        <v>40</v>
      </c>
      <c r="C114" s="15" t="s">
        <v>45</v>
      </c>
      <c r="D114" s="15" t="s">
        <v>195</v>
      </c>
      <c r="E114" s="25">
        <v>34515</v>
      </c>
      <c r="F114" s="7">
        <v>129960.4182170673</v>
      </c>
      <c r="G114" s="43">
        <v>0</v>
      </c>
      <c r="H114" s="7">
        <v>0</v>
      </c>
    </row>
    <row r="115" spans="1:8" x14ac:dyDescent="0.25">
      <c r="A115" s="14">
        <v>1410</v>
      </c>
      <c r="B115" s="15" t="s">
        <v>46</v>
      </c>
      <c r="C115" s="15" t="s">
        <v>47</v>
      </c>
      <c r="D115" s="15" t="s">
        <v>196</v>
      </c>
      <c r="E115" s="25">
        <v>34515</v>
      </c>
      <c r="F115" s="7">
        <v>815458.51406249998</v>
      </c>
      <c r="G115" s="43">
        <v>0.2</v>
      </c>
      <c r="H115" s="7">
        <v>163091.70281250001</v>
      </c>
    </row>
    <row r="116" spans="1:8" x14ac:dyDescent="0.25">
      <c r="A116" s="14">
        <v>1421</v>
      </c>
      <c r="B116" s="15" t="s">
        <v>40</v>
      </c>
      <c r="C116" s="15" t="s">
        <v>43</v>
      </c>
      <c r="D116" s="15" t="s">
        <v>95</v>
      </c>
      <c r="E116" s="25">
        <v>34577</v>
      </c>
      <c r="F116" s="7">
        <v>56029.395072115381</v>
      </c>
      <c r="G116" s="43">
        <v>0.03</v>
      </c>
      <c r="H116" s="7">
        <v>1680.8818521634614</v>
      </c>
    </row>
    <row r="117" spans="1:8" x14ac:dyDescent="0.25">
      <c r="A117" s="14">
        <v>1516</v>
      </c>
      <c r="B117" s="15" t="s">
        <v>40</v>
      </c>
      <c r="C117" s="15" t="s">
        <v>43</v>
      </c>
      <c r="D117" s="15" t="s">
        <v>197</v>
      </c>
      <c r="E117" s="25">
        <v>34699</v>
      </c>
      <c r="F117" s="7">
        <v>305642.31129807688</v>
      </c>
      <c r="G117" s="43">
        <v>0</v>
      </c>
      <c r="H117" s="7">
        <v>0</v>
      </c>
    </row>
    <row r="118" spans="1:8" x14ac:dyDescent="0.25">
      <c r="A118" s="14">
        <v>1520</v>
      </c>
      <c r="B118" s="15" t="s">
        <v>40</v>
      </c>
      <c r="C118" s="15" t="s">
        <v>43</v>
      </c>
      <c r="D118" s="15" t="s">
        <v>198</v>
      </c>
      <c r="E118" s="25">
        <v>34730</v>
      </c>
      <c r="F118" s="7">
        <v>1878.9470754889417</v>
      </c>
      <c r="G118" s="43">
        <v>0</v>
      </c>
      <c r="H118" s="7">
        <v>0</v>
      </c>
    </row>
    <row r="119" spans="1:8" x14ac:dyDescent="0.25">
      <c r="A119" s="14">
        <v>1533</v>
      </c>
      <c r="B119" s="15" t="s">
        <v>48</v>
      </c>
      <c r="C119" s="15" t="s">
        <v>43</v>
      </c>
      <c r="D119" s="15" t="s">
        <v>199</v>
      </c>
      <c r="E119" s="25">
        <v>34789</v>
      </c>
      <c r="F119" s="7">
        <v>1214.8536117711569</v>
      </c>
      <c r="G119" s="44">
        <v>0</v>
      </c>
      <c r="H119" s="7">
        <v>0</v>
      </c>
    </row>
    <row r="120" spans="1:8" x14ac:dyDescent="0.25">
      <c r="A120" s="14">
        <v>1654</v>
      </c>
      <c r="B120" s="15" t="s">
        <v>46</v>
      </c>
      <c r="C120" s="15" t="s">
        <v>47</v>
      </c>
      <c r="D120" s="15" t="s">
        <v>200</v>
      </c>
      <c r="E120" s="25">
        <v>34880</v>
      </c>
      <c r="F120" s="7">
        <v>909401.67576607561</v>
      </c>
      <c r="G120" s="43">
        <v>0.2</v>
      </c>
      <c r="H120" s="7">
        <v>181880.33515321513</v>
      </c>
    </row>
    <row r="121" spans="1:8" x14ac:dyDescent="0.25">
      <c r="A121" s="14">
        <v>1719</v>
      </c>
      <c r="B121" s="15" t="s">
        <v>40</v>
      </c>
      <c r="C121" s="15" t="s">
        <v>41</v>
      </c>
      <c r="D121" s="15" t="s">
        <v>201</v>
      </c>
      <c r="E121" s="25">
        <v>17168</v>
      </c>
      <c r="F121" s="7">
        <v>26075.617191283294</v>
      </c>
      <c r="G121" s="43">
        <v>0</v>
      </c>
      <c r="H121" s="7">
        <v>0</v>
      </c>
    </row>
    <row r="122" spans="1:8" x14ac:dyDescent="0.25">
      <c r="A122" s="14">
        <v>1720</v>
      </c>
      <c r="B122" s="15" t="s">
        <v>40</v>
      </c>
      <c r="C122" s="15" t="s">
        <v>41</v>
      </c>
      <c r="D122" s="15" t="s">
        <v>202</v>
      </c>
      <c r="E122" s="25">
        <v>25294</v>
      </c>
      <c r="F122" s="7">
        <v>27302.176398739168</v>
      </c>
      <c r="G122" s="43">
        <v>0</v>
      </c>
      <c r="H122" s="7">
        <v>0</v>
      </c>
    </row>
    <row r="123" spans="1:8" x14ac:dyDescent="0.25">
      <c r="A123" s="14">
        <v>1746</v>
      </c>
      <c r="B123" s="15" t="s">
        <v>40</v>
      </c>
      <c r="C123" s="15" t="s">
        <v>41</v>
      </c>
      <c r="D123" s="15" t="s">
        <v>203</v>
      </c>
      <c r="E123" s="25">
        <v>30993</v>
      </c>
      <c r="F123" s="7">
        <v>178414.0569223348</v>
      </c>
      <c r="G123" s="43">
        <v>0</v>
      </c>
      <c r="H123" s="7">
        <v>0</v>
      </c>
    </row>
    <row r="124" spans="1:8" x14ac:dyDescent="0.25">
      <c r="A124" s="14">
        <v>1748</v>
      </c>
      <c r="B124" s="15" t="s">
        <v>40</v>
      </c>
      <c r="C124" s="15" t="s">
        <v>41</v>
      </c>
      <c r="D124" s="15" t="s">
        <v>204</v>
      </c>
      <c r="E124" s="25">
        <v>30859</v>
      </c>
      <c r="F124" s="7">
        <v>446035.14230583701</v>
      </c>
      <c r="G124" s="43">
        <v>0</v>
      </c>
      <c r="H124" s="7">
        <v>0</v>
      </c>
    </row>
    <row r="125" spans="1:8" x14ac:dyDescent="0.25">
      <c r="A125" s="14">
        <v>1759</v>
      </c>
      <c r="B125" s="15" t="s">
        <v>44</v>
      </c>
      <c r="C125" s="15" t="s">
        <v>43</v>
      </c>
      <c r="D125" s="15" t="s">
        <v>205</v>
      </c>
      <c r="E125" s="25">
        <v>35185</v>
      </c>
      <c r="F125" s="7">
        <v>4732.515026690392</v>
      </c>
      <c r="G125" s="43">
        <v>1</v>
      </c>
      <c r="H125" s="7">
        <v>4732.515026690392</v>
      </c>
    </row>
    <row r="126" spans="1:8" x14ac:dyDescent="0.25">
      <c r="A126" s="14">
        <v>1761</v>
      </c>
      <c r="B126" s="15" t="s">
        <v>44</v>
      </c>
      <c r="C126" s="15" t="s">
        <v>43</v>
      </c>
      <c r="D126" s="15" t="s">
        <v>206</v>
      </c>
      <c r="E126" s="25">
        <v>28490</v>
      </c>
      <c r="F126" s="7">
        <v>148132.65248059004</v>
      </c>
      <c r="G126" s="43">
        <v>1</v>
      </c>
      <c r="H126" s="7">
        <v>148132.65248059004</v>
      </c>
    </row>
    <row r="127" spans="1:8" x14ac:dyDescent="0.25">
      <c r="A127" s="14">
        <v>1777</v>
      </c>
      <c r="B127" s="15" t="s">
        <v>46</v>
      </c>
      <c r="C127" s="15" t="s">
        <v>47</v>
      </c>
      <c r="D127" s="15" t="s">
        <v>207</v>
      </c>
      <c r="E127" s="25">
        <v>35246</v>
      </c>
      <c r="F127" s="7">
        <v>2067809.0503736655</v>
      </c>
      <c r="G127" s="43">
        <v>0.2</v>
      </c>
      <c r="H127" s="7">
        <v>413561.8100747331</v>
      </c>
    </row>
    <row r="128" spans="1:8" x14ac:dyDescent="0.25">
      <c r="A128" s="14">
        <v>1850</v>
      </c>
      <c r="B128" s="15" t="s">
        <v>46</v>
      </c>
      <c r="C128" s="15" t="s">
        <v>47</v>
      </c>
      <c r="D128" s="15" t="s">
        <v>208</v>
      </c>
      <c r="E128" s="25">
        <v>33969</v>
      </c>
      <c r="F128" s="7">
        <v>976524.5221785357</v>
      </c>
      <c r="G128" s="43">
        <v>0.2</v>
      </c>
      <c r="H128" s="7">
        <v>195304.90443570714</v>
      </c>
    </row>
    <row r="129" spans="1:8" x14ac:dyDescent="0.25">
      <c r="A129" s="14">
        <v>1861</v>
      </c>
      <c r="B129" s="15" t="s">
        <v>48</v>
      </c>
      <c r="C129" s="15" t="s">
        <v>43</v>
      </c>
      <c r="D129" s="15" t="s">
        <v>209</v>
      </c>
      <c r="E129" s="25">
        <v>35520</v>
      </c>
      <c r="F129" s="7">
        <v>2651.3515619636114</v>
      </c>
      <c r="G129" s="44">
        <v>0</v>
      </c>
      <c r="H129" s="7">
        <v>0</v>
      </c>
    </row>
    <row r="130" spans="1:8" x14ac:dyDescent="0.25">
      <c r="A130" s="14">
        <v>1862</v>
      </c>
      <c r="B130" s="15" t="s">
        <v>48</v>
      </c>
      <c r="C130" s="15" t="s">
        <v>43</v>
      </c>
      <c r="D130" s="15" t="s">
        <v>210</v>
      </c>
      <c r="E130" s="25">
        <v>35520</v>
      </c>
      <c r="F130" s="7">
        <v>2651.3515619636114</v>
      </c>
      <c r="G130" s="44">
        <v>0</v>
      </c>
      <c r="H130" s="7">
        <v>0</v>
      </c>
    </row>
    <row r="131" spans="1:8" x14ac:dyDescent="0.25">
      <c r="A131" s="14">
        <v>1864</v>
      </c>
      <c r="B131" s="15" t="s">
        <v>48</v>
      </c>
      <c r="C131" s="15" t="s">
        <v>43</v>
      </c>
      <c r="D131" s="15" t="s">
        <v>211</v>
      </c>
      <c r="E131" s="25">
        <v>35520</v>
      </c>
      <c r="F131" s="7">
        <v>2651.3515619636114</v>
      </c>
      <c r="G131" s="44">
        <v>0</v>
      </c>
      <c r="H131" s="7">
        <v>0</v>
      </c>
    </row>
    <row r="132" spans="1:8" x14ac:dyDescent="0.25">
      <c r="A132" s="14">
        <v>1865</v>
      </c>
      <c r="B132" s="15" t="s">
        <v>48</v>
      </c>
      <c r="C132" s="15" t="s">
        <v>43</v>
      </c>
      <c r="D132" s="15" t="s">
        <v>212</v>
      </c>
      <c r="E132" s="25">
        <v>35520</v>
      </c>
      <c r="F132" s="7">
        <v>2651.3515619636114</v>
      </c>
      <c r="G132" s="44">
        <v>0</v>
      </c>
      <c r="H132" s="7">
        <v>0</v>
      </c>
    </row>
    <row r="133" spans="1:8" x14ac:dyDescent="0.25">
      <c r="A133" s="14">
        <v>1866</v>
      </c>
      <c r="B133" s="15" t="s">
        <v>48</v>
      </c>
      <c r="C133" s="15" t="s">
        <v>43</v>
      </c>
      <c r="D133" s="15" t="s">
        <v>213</v>
      </c>
      <c r="E133" s="25">
        <v>35520</v>
      </c>
      <c r="F133" s="7">
        <v>2651.3515619636114</v>
      </c>
      <c r="G133" s="44">
        <v>0</v>
      </c>
      <c r="H133" s="7">
        <v>0</v>
      </c>
    </row>
    <row r="134" spans="1:8" x14ac:dyDescent="0.25">
      <c r="A134" s="14">
        <v>1867</v>
      </c>
      <c r="B134" s="15" t="s">
        <v>48</v>
      </c>
      <c r="C134" s="15" t="s">
        <v>43</v>
      </c>
      <c r="D134" s="15" t="s">
        <v>214</v>
      </c>
      <c r="E134" s="25">
        <v>35520</v>
      </c>
      <c r="F134" s="7">
        <v>2651.3515619636114</v>
      </c>
      <c r="G134" s="44">
        <v>0</v>
      </c>
      <c r="H134" s="7">
        <v>0</v>
      </c>
    </row>
    <row r="135" spans="1:8" x14ac:dyDescent="0.25">
      <c r="A135" s="14">
        <v>1870</v>
      </c>
      <c r="B135" s="15" t="s">
        <v>48</v>
      </c>
      <c r="C135" s="15" t="s">
        <v>43</v>
      </c>
      <c r="D135" s="15" t="s">
        <v>215</v>
      </c>
      <c r="E135" s="25">
        <v>35520</v>
      </c>
      <c r="F135" s="7">
        <v>2651.3515619636114</v>
      </c>
      <c r="G135" s="44">
        <v>0</v>
      </c>
      <c r="H135" s="7">
        <v>0</v>
      </c>
    </row>
    <row r="136" spans="1:8" x14ac:dyDescent="0.25">
      <c r="A136" s="14">
        <v>1872</v>
      </c>
      <c r="B136" s="15" t="s">
        <v>48</v>
      </c>
      <c r="C136" s="15" t="s">
        <v>43</v>
      </c>
      <c r="D136" s="15" t="s">
        <v>216</v>
      </c>
      <c r="E136" s="25">
        <v>35520</v>
      </c>
      <c r="F136" s="7">
        <v>2651.3515619636114</v>
      </c>
      <c r="G136" s="44">
        <v>0</v>
      </c>
      <c r="H136" s="7">
        <v>0</v>
      </c>
    </row>
    <row r="137" spans="1:8" x14ac:dyDescent="0.25">
      <c r="A137" s="14">
        <v>1876</v>
      </c>
      <c r="B137" s="15" t="s">
        <v>48</v>
      </c>
      <c r="C137" s="15" t="s">
        <v>43</v>
      </c>
      <c r="D137" s="15" t="s">
        <v>217</v>
      </c>
      <c r="E137" s="25">
        <v>35520</v>
      </c>
      <c r="F137" s="7">
        <v>5600.7001023000348</v>
      </c>
      <c r="G137" s="44">
        <v>0</v>
      </c>
      <c r="H137" s="7">
        <v>0</v>
      </c>
    </row>
    <row r="138" spans="1:8" x14ac:dyDescent="0.25">
      <c r="A138" s="14">
        <v>1879</v>
      </c>
      <c r="B138" s="15" t="s">
        <v>48</v>
      </c>
      <c r="C138" s="15" t="s">
        <v>43</v>
      </c>
      <c r="D138" s="15" t="s">
        <v>218</v>
      </c>
      <c r="E138" s="25">
        <v>35520</v>
      </c>
      <c r="F138" s="7">
        <v>1071.27673146241</v>
      </c>
      <c r="G138" s="44">
        <v>0</v>
      </c>
      <c r="H138" s="7">
        <v>0</v>
      </c>
    </row>
    <row r="139" spans="1:8" x14ac:dyDescent="0.25">
      <c r="A139" s="14">
        <v>1899</v>
      </c>
      <c r="B139" s="15" t="s">
        <v>48</v>
      </c>
      <c r="C139" s="15" t="s">
        <v>43</v>
      </c>
      <c r="D139" s="15" t="s">
        <v>219</v>
      </c>
      <c r="E139" s="25">
        <v>35611</v>
      </c>
      <c r="F139" s="7">
        <v>718193.25651733612</v>
      </c>
      <c r="G139" s="44">
        <v>0</v>
      </c>
      <c r="H139" s="7">
        <v>0</v>
      </c>
    </row>
    <row r="140" spans="1:8" x14ac:dyDescent="0.25">
      <c r="A140" s="14">
        <v>1920</v>
      </c>
      <c r="B140" s="15" t="s">
        <v>48</v>
      </c>
      <c r="C140" s="15" t="s">
        <v>43</v>
      </c>
      <c r="D140" s="15" t="s">
        <v>220</v>
      </c>
      <c r="E140" s="25">
        <v>35656</v>
      </c>
      <c r="F140" s="7">
        <v>7085.8304067971167</v>
      </c>
      <c r="G140" s="44">
        <v>0</v>
      </c>
      <c r="H140" s="7">
        <v>0</v>
      </c>
    </row>
    <row r="141" spans="1:8" x14ac:dyDescent="0.25">
      <c r="A141" s="14">
        <v>1925</v>
      </c>
      <c r="B141" s="15" t="s">
        <v>48</v>
      </c>
      <c r="C141" s="15" t="s">
        <v>43</v>
      </c>
      <c r="D141" s="15" t="s">
        <v>221</v>
      </c>
      <c r="E141" s="25">
        <v>35678</v>
      </c>
      <c r="F141" s="7">
        <v>3524.8972156711293</v>
      </c>
      <c r="G141" s="44">
        <v>0</v>
      </c>
      <c r="H141" s="7">
        <v>0</v>
      </c>
    </row>
    <row r="142" spans="1:8" x14ac:dyDescent="0.25">
      <c r="A142" s="14">
        <v>1926</v>
      </c>
      <c r="B142" s="15" t="s">
        <v>48</v>
      </c>
      <c r="C142" s="15" t="s">
        <v>43</v>
      </c>
      <c r="D142" s="15" t="s">
        <v>222</v>
      </c>
      <c r="E142" s="25">
        <v>35664</v>
      </c>
      <c r="F142" s="7">
        <v>3908.9697623583938</v>
      </c>
      <c r="G142" s="44">
        <v>0</v>
      </c>
      <c r="H142" s="7">
        <v>0</v>
      </c>
    </row>
    <row r="143" spans="1:8" x14ac:dyDescent="0.25">
      <c r="A143" s="14">
        <v>1927</v>
      </c>
      <c r="B143" s="15" t="s">
        <v>48</v>
      </c>
      <c r="C143" s="15" t="s">
        <v>43</v>
      </c>
      <c r="D143" s="15" t="s">
        <v>223</v>
      </c>
      <c r="E143" s="25">
        <v>35676</v>
      </c>
      <c r="F143" s="7">
        <v>4307.3259987984902</v>
      </c>
      <c r="G143" s="44">
        <v>0</v>
      </c>
      <c r="H143" s="7">
        <v>0</v>
      </c>
    </row>
    <row r="144" spans="1:8" x14ac:dyDescent="0.25">
      <c r="A144" s="14">
        <v>1934</v>
      </c>
      <c r="B144" s="15" t="s">
        <v>46</v>
      </c>
      <c r="C144" s="15" t="s">
        <v>43</v>
      </c>
      <c r="D144" s="15" t="s">
        <v>224</v>
      </c>
      <c r="E144" s="25">
        <v>35674</v>
      </c>
      <c r="F144" s="7">
        <v>25392.666082560936</v>
      </c>
      <c r="G144" s="43">
        <v>0</v>
      </c>
      <c r="H144" s="7">
        <v>0</v>
      </c>
    </row>
    <row r="145" spans="1:8" x14ac:dyDescent="0.25">
      <c r="A145" s="14">
        <v>1970</v>
      </c>
      <c r="B145" s="15" t="s">
        <v>48</v>
      </c>
      <c r="C145" s="15" t="s">
        <v>43</v>
      </c>
      <c r="D145" s="15" t="s">
        <v>225</v>
      </c>
      <c r="E145" s="25">
        <v>35986</v>
      </c>
      <c r="F145" s="7">
        <v>70326.1141497973</v>
      </c>
      <c r="G145" s="44">
        <v>0</v>
      </c>
      <c r="H145" s="7">
        <v>0</v>
      </c>
    </row>
    <row r="146" spans="1:8" x14ac:dyDescent="0.25">
      <c r="A146" s="14">
        <v>1988</v>
      </c>
      <c r="B146" s="15" t="s">
        <v>46</v>
      </c>
      <c r="C146" s="15" t="s">
        <v>47</v>
      </c>
      <c r="D146" s="15" t="s">
        <v>226</v>
      </c>
      <c r="E146" s="25">
        <v>35915</v>
      </c>
      <c r="F146" s="7">
        <v>3739.3159375000005</v>
      </c>
      <c r="G146" s="43">
        <v>0</v>
      </c>
      <c r="H146" s="7">
        <v>0</v>
      </c>
    </row>
    <row r="147" spans="1:8" x14ac:dyDescent="0.25">
      <c r="A147" s="14">
        <v>1989</v>
      </c>
      <c r="B147" s="15" t="s">
        <v>40</v>
      </c>
      <c r="C147" s="15" t="s">
        <v>43</v>
      </c>
      <c r="D147" s="15" t="s">
        <v>227</v>
      </c>
      <c r="E147" s="25">
        <v>35942</v>
      </c>
      <c r="F147" s="7">
        <v>1520.6428979054053</v>
      </c>
      <c r="G147" s="43">
        <v>0</v>
      </c>
      <c r="H147" s="7">
        <v>0</v>
      </c>
    </row>
    <row r="148" spans="1:8" x14ac:dyDescent="0.25">
      <c r="A148" s="14">
        <v>1990</v>
      </c>
      <c r="B148" s="15" t="s">
        <v>40</v>
      </c>
      <c r="C148" s="15" t="s">
        <v>43</v>
      </c>
      <c r="D148" s="15" t="s">
        <v>228</v>
      </c>
      <c r="E148" s="25">
        <v>35942</v>
      </c>
      <c r="F148" s="7">
        <v>1520.6428979054053</v>
      </c>
      <c r="G148" s="43">
        <v>0</v>
      </c>
      <c r="H148" s="7">
        <v>0</v>
      </c>
    </row>
    <row r="149" spans="1:8" x14ac:dyDescent="0.25">
      <c r="A149" s="14">
        <v>1997</v>
      </c>
      <c r="B149" s="15" t="s">
        <v>40</v>
      </c>
      <c r="C149" s="15" t="s">
        <v>43</v>
      </c>
      <c r="D149" s="15" t="s">
        <v>229</v>
      </c>
      <c r="E149" s="25">
        <v>35962</v>
      </c>
      <c r="F149" s="7">
        <v>5755.0552905405411</v>
      </c>
      <c r="G149" s="43">
        <v>0</v>
      </c>
      <c r="H149" s="7">
        <v>0</v>
      </c>
    </row>
    <row r="150" spans="1:8" x14ac:dyDescent="0.25">
      <c r="A150" s="14">
        <v>2037</v>
      </c>
      <c r="B150" s="15" t="s">
        <v>40</v>
      </c>
      <c r="C150" s="15" t="s">
        <v>43</v>
      </c>
      <c r="D150" s="15" t="s">
        <v>230</v>
      </c>
      <c r="E150" s="25">
        <v>35976</v>
      </c>
      <c r="F150" s="7">
        <v>7350006.7567567574</v>
      </c>
      <c r="G150" s="43">
        <v>0</v>
      </c>
      <c r="H150" s="7">
        <v>0</v>
      </c>
    </row>
    <row r="151" spans="1:8" x14ac:dyDescent="0.25">
      <c r="A151" s="14">
        <v>2040</v>
      </c>
      <c r="B151" s="15" t="s">
        <v>40</v>
      </c>
      <c r="C151" s="15" t="s">
        <v>43</v>
      </c>
      <c r="D151" s="15" t="s">
        <v>231</v>
      </c>
      <c r="E151" s="25">
        <v>35976</v>
      </c>
      <c r="F151" s="7">
        <v>167701.06166520272</v>
      </c>
      <c r="G151" s="43">
        <v>0</v>
      </c>
      <c r="H151" s="7">
        <v>0</v>
      </c>
    </row>
    <row r="152" spans="1:8" x14ac:dyDescent="0.25">
      <c r="A152" s="14">
        <v>2044</v>
      </c>
      <c r="B152" s="15" t="s">
        <v>46</v>
      </c>
      <c r="C152" s="15" t="s">
        <v>47</v>
      </c>
      <c r="D152" s="15" t="s">
        <v>232</v>
      </c>
      <c r="E152" s="25">
        <v>35976</v>
      </c>
      <c r="F152" s="7">
        <v>49146.75730491554</v>
      </c>
      <c r="G152" s="43">
        <v>0.2</v>
      </c>
      <c r="H152" s="7">
        <v>9829.3514609831091</v>
      </c>
    </row>
    <row r="153" spans="1:8" x14ac:dyDescent="0.25">
      <c r="A153" s="14">
        <v>2047</v>
      </c>
      <c r="B153" s="15" t="s">
        <v>48</v>
      </c>
      <c r="C153" s="15" t="s">
        <v>43</v>
      </c>
      <c r="D153" s="15" t="s">
        <v>233</v>
      </c>
      <c r="E153" s="25">
        <v>36000</v>
      </c>
      <c r="F153" s="7">
        <v>2993.2902516891895</v>
      </c>
      <c r="G153" s="44">
        <v>0</v>
      </c>
      <c r="H153" s="7">
        <v>0</v>
      </c>
    </row>
    <row r="154" spans="1:8" x14ac:dyDescent="0.25">
      <c r="A154" s="14">
        <v>2050</v>
      </c>
      <c r="B154" s="15" t="s">
        <v>48</v>
      </c>
      <c r="C154" s="15" t="s">
        <v>43</v>
      </c>
      <c r="D154" s="15" t="s">
        <v>234</v>
      </c>
      <c r="E154" s="25">
        <v>36014</v>
      </c>
      <c r="F154" s="7">
        <v>2993.2902516891895</v>
      </c>
      <c r="G154" s="44">
        <v>0</v>
      </c>
      <c r="H154" s="7">
        <v>0</v>
      </c>
    </row>
    <row r="155" spans="1:8" x14ac:dyDescent="0.25">
      <c r="A155" s="14">
        <v>2057</v>
      </c>
      <c r="B155" s="15" t="s">
        <v>48</v>
      </c>
      <c r="C155" s="15" t="s">
        <v>43</v>
      </c>
      <c r="D155" s="15" t="s">
        <v>235</v>
      </c>
      <c r="E155" s="25">
        <v>36038</v>
      </c>
      <c r="F155" s="7">
        <v>7870.2769850337845</v>
      </c>
      <c r="G155" s="44">
        <v>0</v>
      </c>
      <c r="H155" s="7">
        <v>0</v>
      </c>
    </row>
    <row r="156" spans="1:8" x14ac:dyDescent="0.25">
      <c r="A156" s="14">
        <v>2072</v>
      </c>
      <c r="B156" s="15" t="s">
        <v>48</v>
      </c>
      <c r="C156" s="15" t="s">
        <v>43</v>
      </c>
      <c r="D156" s="15" t="s">
        <v>236</v>
      </c>
      <c r="E156" s="25">
        <v>36124</v>
      </c>
      <c r="F156" s="7">
        <v>2443.362746148649</v>
      </c>
      <c r="G156" s="44">
        <v>0</v>
      </c>
      <c r="H156" s="7">
        <v>0</v>
      </c>
    </row>
    <row r="157" spans="1:8" x14ac:dyDescent="0.25">
      <c r="A157" s="14">
        <v>2073</v>
      </c>
      <c r="B157" s="15" t="s">
        <v>48</v>
      </c>
      <c r="C157" s="15" t="s">
        <v>43</v>
      </c>
      <c r="D157" s="15" t="s">
        <v>237</v>
      </c>
      <c r="E157" s="25">
        <v>36124</v>
      </c>
      <c r="F157" s="7">
        <v>2443.362746148649</v>
      </c>
      <c r="G157" s="44">
        <v>0</v>
      </c>
      <c r="H157" s="7">
        <v>0</v>
      </c>
    </row>
    <row r="158" spans="1:8" x14ac:dyDescent="0.25">
      <c r="A158" s="14">
        <v>2074</v>
      </c>
      <c r="B158" s="15" t="s">
        <v>48</v>
      </c>
      <c r="C158" s="15" t="s">
        <v>43</v>
      </c>
      <c r="D158" s="15" t="s">
        <v>238</v>
      </c>
      <c r="E158" s="25">
        <v>36124</v>
      </c>
      <c r="F158" s="7">
        <v>2443.362746148649</v>
      </c>
      <c r="G158" s="44">
        <v>0</v>
      </c>
      <c r="H158" s="7">
        <v>0</v>
      </c>
    </row>
    <row r="159" spans="1:8" x14ac:dyDescent="0.25">
      <c r="A159" s="14">
        <v>2080</v>
      </c>
      <c r="B159" s="15" t="s">
        <v>48</v>
      </c>
      <c r="C159" s="15" t="s">
        <v>43</v>
      </c>
      <c r="D159" s="15" t="s">
        <v>239</v>
      </c>
      <c r="E159" s="25">
        <v>36187</v>
      </c>
      <c r="F159" s="7">
        <v>29686.069541178411</v>
      </c>
      <c r="G159" s="44">
        <v>0</v>
      </c>
      <c r="H159" s="7">
        <v>0</v>
      </c>
    </row>
    <row r="160" spans="1:8" x14ac:dyDescent="0.25">
      <c r="A160" s="14">
        <v>2113</v>
      </c>
      <c r="B160" s="15" t="s">
        <v>48</v>
      </c>
      <c r="C160" s="15" t="s">
        <v>43</v>
      </c>
      <c r="D160" s="15" t="s">
        <v>240</v>
      </c>
      <c r="E160" s="25">
        <v>36250</v>
      </c>
      <c r="F160" s="7">
        <v>35009.274632777684</v>
      </c>
      <c r="G160" s="44">
        <v>0</v>
      </c>
      <c r="H160" s="7">
        <v>0</v>
      </c>
    </row>
    <row r="161" spans="1:8" x14ac:dyDescent="0.25">
      <c r="A161" s="14">
        <v>2115</v>
      </c>
      <c r="B161" s="15" t="s">
        <v>40</v>
      </c>
      <c r="C161" s="15" t="s">
        <v>45</v>
      </c>
      <c r="D161" s="15" t="s">
        <v>241</v>
      </c>
      <c r="E161" s="25">
        <v>36280</v>
      </c>
      <c r="F161" s="7">
        <v>6283.7159597293285</v>
      </c>
      <c r="G161" s="43">
        <v>0</v>
      </c>
      <c r="H161" s="7">
        <v>0</v>
      </c>
    </row>
    <row r="162" spans="1:8" x14ac:dyDescent="0.25">
      <c r="A162" s="14">
        <v>2120</v>
      </c>
      <c r="B162" s="15" t="s">
        <v>40</v>
      </c>
      <c r="C162" s="15" t="s">
        <v>43</v>
      </c>
      <c r="D162" s="15" t="s">
        <v>242</v>
      </c>
      <c r="E162" s="25">
        <v>36276</v>
      </c>
      <c r="F162" s="7">
        <v>7833.1007806568741</v>
      </c>
      <c r="G162" s="43">
        <v>0</v>
      </c>
      <c r="H162" s="7">
        <v>0</v>
      </c>
    </row>
    <row r="163" spans="1:8" x14ac:dyDescent="0.25">
      <c r="A163" s="14">
        <v>2121</v>
      </c>
      <c r="B163" s="15" t="s">
        <v>40</v>
      </c>
      <c r="C163" s="15" t="s">
        <v>43</v>
      </c>
      <c r="D163" s="15" t="s">
        <v>243</v>
      </c>
      <c r="E163" s="25">
        <v>36276</v>
      </c>
      <c r="F163" s="7">
        <v>7833.1007806568741</v>
      </c>
      <c r="G163" s="43">
        <v>0</v>
      </c>
      <c r="H163" s="7">
        <v>0</v>
      </c>
    </row>
    <row r="164" spans="1:8" x14ac:dyDescent="0.25">
      <c r="A164" s="14">
        <v>2142</v>
      </c>
      <c r="B164" s="15" t="s">
        <v>40</v>
      </c>
      <c r="C164" s="15" t="s">
        <v>45</v>
      </c>
      <c r="D164" s="15" t="s">
        <v>244</v>
      </c>
      <c r="E164" s="25">
        <v>36273</v>
      </c>
      <c r="F164" s="7">
        <v>37432.993645816139</v>
      </c>
      <c r="G164" s="43">
        <v>0</v>
      </c>
      <c r="H164" s="7">
        <v>0</v>
      </c>
    </row>
    <row r="165" spans="1:8" x14ac:dyDescent="0.25">
      <c r="A165" s="14">
        <v>2143</v>
      </c>
      <c r="B165" s="15" t="s">
        <v>40</v>
      </c>
      <c r="C165" s="15" t="s">
        <v>43</v>
      </c>
      <c r="D165" s="15" t="s">
        <v>245</v>
      </c>
      <c r="E165" s="25">
        <v>36202</v>
      </c>
      <c r="F165" s="7">
        <v>4106.8572165373826</v>
      </c>
      <c r="G165" s="43">
        <v>0</v>
      </c>
      <c r="H165" s="7">
        <v>0</v>
      </c>
    </row>
    <row r="166" spans="1:8" x14ac:dyDescent="0.25">
      <c r="A166" s="14">
        <v>2143.1</v>
      </c>
      <c r="B166" s="15" t="s">
        <v>40</v>
      </c>
      <c r="C166" s="15" t="s">
        <v>43</v>
      </c>
      <c r="D166" s="15" t="s">
        <v>246</v>
      </c>
      <c r="E166" s="25">
        <v>36277</v>
      </c>
      <c r="F166" s="7">
        <v>7511.2847561478793</v>
      </c>
      <c r="G166" s="43">
        <v>0</v>
      </c>
      <c r="H166" s="7">
        <v>0</v>
      </c>
    </row>
    <row r="167" spans="1:8" x14ac:dyDescent="0.25">
      <c r="A167" s="14">
        <v>2144</v>
      </c>
      <c r="B167" s="15" t="s">
        <v>40</v>
      </c>
      <c r="C167" s="15" t="s">
        <v>43</v>
      </c>
      <c r="D167" s="15" t="s">
        <v>247</v>
      </c>
      <c r="E167" s="25">
        <v>36202</v>
      </c>
      <c r="F167" s="7">
        <v>4106.8572165373826</v>
      </c>
      <c r="G167" s="43">
        <v>0</v>
      </c>
      <c r="H167" s="7">
        <v>0</v>
      </c>
    </row>
    <row r="168" spans="1:8" x14ac:dyDescent="0.25">
      <c r="A168" s="14">
        <v>2144.1</v>
      </c>
      <c r="B168" s="15" t="s">
        <v>40</v>
      </c>
      <c r="C168" s="15" t="s">
        <v>43</v>
      </c>
      <c r="D168" s="15" t="s">
        <v>248</v>
      </c>
      <c r="E168" s="25">
        <v>36277</v>
      </c>
      <c r="F168" s="7">
        <v>7511.2847561478793</v>
      </c>
      <c r="G168" s="43">
        <v>0</v>
      </c>
      <c r="H168" s="7">
        <v>0</v>
      </c>
    </row>
    <row r="169" spans="1:8" x14ac:dyDescent="0.25">
      <c r="A169" s="14">
        <v>2145</v>
      </c>
      <c r="B169" s="15" t="s">
        <v>40</v>
      </c>
      <c r="C169" s="15" t="s">
        <v>43</v>
      </c>
      <c r="D169" s="15" t="s">
        <v>249</v>
      </c>
      <c r="E169" s="25">
        <v>36105</v>
      </c>
      <c r="F169" s="7">
        <v>4084.7662550675677</v>
      </c>
      <c r="G169" s="43">
        <v>0</v>
      </c>
      <c r="H169" s="7">
        <v>0</v>
      </c>
    </row>
    <row r="170" spans="1:8" x14ac:dyDescent="0.25">
      <c r="A170" s="14">
        <v>2159</v>
      </c>
      <c r="B170" s="15" t="s">
        <v>40</v>
      </c>
      <c r="C170" s="15" t="s">
        <v>45</v>
      </c>
      <c r="D170" s="15" t="s">
        <v>250</v>
      </c>
      <c r="E170" s="25">
        <v>36325</v>
      </c>
      <c r="F170" s="7">
        <v>4791.7822561478788</v>
      </c>
      <c r="G170" s="43">
        <v>0</v>
      </c>
      <c r="H170" s="7">
        <v>0</v>
      </c>
    </row>
    <row r="171" spans="1:8" x14ac:dyDescent="0.25">
      <c r="A171" s="14">
        <v>2160</v>
      </c>
      <c r="B171" s="15" t="s">
        <v>46</v>
      </c>
      <c r="C171" s="15" t="s">
        <v>47</v>
      </c>
      <c r="D171" s="15" t="s">
        <v>251</v>
      </c>
      <c r="E171" s="25">
        <v>36341</v>
      </c>
      <c r="F171" s="7">
        <v>21491.852581052979</v>
      </c>
      <c r="G171" s="43">
        <v>0.2</v>
      </c>
      <c r="H171" s="7">
        <v>4298.3705162105962</v>
      </c>
    </row>
    <row r="172" spans="1:8" x14ac:dyDescent="0.25">
      <c r="A172" s="14">
        <v>2162</v>
      </c>
      <c r="B172" s="15" t="s">
        <v>42</v>
      </c>
      <c r="C172" s="15" t="s">
        <v>45</v>
      </c>
      <c r="D172" s="15" t="s">
        <v>252</v>
      </c>
      <c r="E172" s="25">
        <v>36341</v>
      </c>
      <c r="F172" s="7">
        <v>34905.683086813006</v>
      </c>
      <c r="G172" s="43">
        <v>0.4</v>
      </c>
      <c r="H172" s="7">
        <v>13962.273234725202</v>
      </c>
    </row>
    <row r="173" spans="1:8" x14ac:dyDescent="0.25">
      <c r="A173" s="14">
        <v>2163</v>
      </c>
      <c r="B173" s="15" t="s">
        <v>46</v>
      </c>
      <c r="C173" s="15" t="s">
        <v>47</v>
      </c>
      <c r="D173" s="15" t="s">
        <v>253</v>
      </c>
      <c r="E173" s="25">
        <v>36341</v>
      </c>
      <c r="F173" s="7">
        <v>84177.77211193266</v>
      </c>
      <c r="G173" s="43">
        <v>0</v>
      </c>
      <c r="H173" s="7">
        <v>0</v>
      </c>
    </row>
    <row r="174" spans="1:8" x14ac:dyDescent="0.25">
      <c r="A174" s="14">
        <v>2189</v>
      </c>
      <c r="B174" s="15" t="s">
        <v>48</v>
      </c>
      <c r="C174" s="15" t="s">
        <v>43</v>
      </c>
      <c r="D174" s="15" t="s">
        <v>254</v>
      </c>
      <c r="E174" s="25">
        <v>36391</v>
      </c>
      <c r="F174" s="7">
        <v>6969.5386730483579</v>
      </c>
      <c r="G174" s="44">
        <v>0</v>
      </c>
      <c r="H174" s="7">
        <v>0</v>
      </c>
    </row>
    <row r="175" spans="1:8" x14ac:dyDescent="0.25">
      <c r="A175" s="14">
        <v>2191</v>
      </c>
      <c r="B175" s="15" t="s">
        <v>40</v>
      </c>
      <c r="C175" s="15" t="s">
        <v>43</v>
      </c>
      <c r="D175" s="15" t="s">
        <v>255</v>
      </c>
      <c r="E175" s="25">
        <v>36419</v>
      </c>
      <c r="F175" s="7">
        <v>3208.2858342960885</v>
      </c>
      <c r="G175" s="43">
        <v>0</v>
      </c>
      <c r="H175" s="7">
        <v>0</v>
      </c>
    </row>
    <row r="176" spans="1:8" x14ac:dyDescent="0.25">
      <c r="A176" s="14">
        <v>2192</v>
      </c>
      <c r="B176" s="15" t="s">
        <v>40</v>
      </c>
      <c r="C176" s="15" t="s">
        <v>43</v>
      </c>
      <c r="D176" s="15" t="s">
        <v>256</v>
      </c>
      <c r="E176" s="25">
        <v>36419</v>
      </c>
      <c r="F176" s="7">
        <v>3208.2858342960885</v>
      </c>
      <c r="G176" s="43">
        <v>0</v>
      </c>
      <c r="H176" s="7">
        <v>0</v>
      </c>
    </row>
    <row r="177" spans="1:8" x14ac:dyDescent="0.25">
      <c r="A177" s="14">
        <v>2197</v>
      </c>
      <c r="B177" s="15" t="s">
        <v>40</v>
      </c>
      <c r="C177" s="15" t="s">
        <v>43</v>
      </c>
      <c r="D177" s="15" t="s">
        <v>257</v>
      </c>
      <c r="E177" s="25">
        <v>36496</v>
      </c>
      <c r="F177" s="7">
        <v>4620.3265778181221</v>
      </c>
      <c r="G177" s="43">
        <v>0</v>
      </c>
      <c r="H177" s="7">
        <v>0</v>
      </c>
    </row>
    <row r="178" spans="1:8" x14ac:dyDescent="0.25">
      <c r="A178" s="14">
        <v>2202</v>
      </c>
      <c r="B178" s="15" t="s">
        <v>40</v>
      </c>
      <c r="C178" s="15" t="s">
        <v>43</v>
      </c>
      <c r="D178" s="15" t="s">
        <v>258</v>
      </c>
      <c r="E178" s="25">
        <v>36538</v>
      </c>
      <c r="F178" s="7">
        <v>2010.8843433531588</v>
      </c>
      <c r="G178" s="43">
        <v>0</v>
      </c>
      <c r="H178" s="7">
        <v>0</v>
      </c>
    </row>
    <row r="179" spans="1:8" x14ac:dyDescent="0.25">
      <c r="A179" s="14">
        <v>2211</v>
      </c>
      <c r="B179" s="15" t="s">
        <v>40</v>
      </c>
      <c r="C179" s="15" t="s">
        <v>43</v>
      </c>
      <c r="D179" s="15" t="s">
        <v>259</v>
      </c>
      <c r="E179" s="25">
        <v>36558</v>
      </c>
      <c r="F179" s="7">
        <v>8146.7044832020574</v>
      </c>
      <c r="G179" s="43">
        <v>0</v>
      </c>
      <c r="H179" s="7">
        <v>0</v>
      </c>
    </row>
    <row r="180" spans="1:8" x14ac:dyDescent="0.25">
      <c r="A180" s="14">
        <v>2212</v>
      </c>
      <c r="B180" s="15" t="s">
        <v>40</v>
      </c>
      <c r="C180" s="15" t="s">
        <v>43</v>
      </c>
      <c r="D180" s="15" t="s">
        <v>260</v>
      </c>
      <c r="E180" s="25">
        <v>36558</v>
      </c>
      <c r="F180" s="7">
        <v>8146.7044832020574</v>
      </c>
      <c r="G180" s="43">
        <v>0</v>
      </c>
      <c r="H180" s="7">
        <v>0</v>
      </c>
    </row>
    <row r="181" spans="1:8" x14ac:dyDescent="0.25">
      <c r="A181" s="14">
        <v>2221</v>
      </c>
      <c r="B181" s="15" t="s">
        <v>48</v>
      </c>
      <c r="C181" s="15" t="s">
        <v>43</v>
      </c>
      <c r="D181" s="15" t="s">
        <v>261</v>
      </c>
      <c r="E181" s="25">
        <v>36644</v>
      </c>
      <c r="F181" s="7">
        <v>7781.2481112361356</v>
      </c>
      <c r="G181" s="44">
        <v>0</v>
      </c>
      <c r="H181" s="7">
        <v>0</v>
      </c>
    </row>
    <row r="182" spans="1:8" x14ac:dyDescent="0.25">
      <c r="A182" s="14">
        <v>2230</v>
      </c>
      <c r="B182" s="15" t="s">
        <v>40</v>
      </c>
      <c r="C182" s="15" t="s">
        <v>43</v>
      </c>
      <c r="D182" s="15" t="s">
        <v>244</v>
      </c>
      <c r="E182" s="25">
        <v>36613</v>
      </c>
      <c r="F182" s="7">
        <v>14530.825124578043</v>
      </c>
      <c r="G182" s="43">
        <v>0</v>
      </c>
      <c r="H182" s="7">
        <v>0</v>
      </c>
    </row>
    <row r="183" spans="1:8" x14ac:dyDescent="0.25">
      <c r="A183" s="14">
        <v>2247</v>
      </c>
      <c r="B183" s="15" t="s">
        <v>40</v>
      </c>
      <c r="C183" s="15" t="s">
        <v>43</v>
      </c>
      <c r="D183" s="15" t="s">
        <v>262</v>
      </c>
      <c r="E183" s="25">
        <v>36689</v>
      </c>
      <c r="F183" s="7">
        <v>51583.554894711466</v>
      </c>
      <c r="G183" s="43">
        <v>0</v>
      </c>
      <c r="H183" s="7">
        <v>0</v>
      </c>
    </row>
    <row r="184" spans="1:8" x14ac:dyDescent="0.25">
      <c r="A184" s="14">
        <v>2267</v>
      </c>
      <c r="B184" s="15" t="s">
        <v>46</v>
      </c>
      <c r="C184" s="15" t="s">
        <v>47</v>
      </c>
      <c r="D184" s="15" t="s">
        <v>263</v>
      </c>
      <c r="E184" s="25">
        <v>36707</v>
      </c>
      <c r="F184" s="7">
        <v>6986.4417030380973</v>
      </c>
      <c r="G184" s="43">
        <v>0.2</v>
      </c>
      <c r="H184" s="7">
        <v>1397.2883406076196</v>
      </c>
    </row>
    <row r="185" spans="1:8" x14ac:dyDescent="0.25">
      <c r="A185" s="14">
        <v>2282</v>
      </c>
      <c r="B185" s="15" t="s">
        <v>40</v>
      </c>
      <c r="C185" s="15" t="s">
        <v>43</v>
      </c>
      <c r="D185" s="15" t="s">
        <v>264</v>
      </c>
      <c r="E185" s="25">
        <v>36724</v>
      </c>
      <c r="F185" s="7">
        <v>32172.505814274235</v>
      </c>
      <c r="G185" s="43">
        <v>0</v>
      </c>
      <c r="H185" s="7">
        <v>0</v>
      </c>
    </row>
    <row r="186" spans="1:8" x14ac:dyDescent="0.25">
      <c r="A186" s="14">
        <v>2314</v>
      </c>
      <c r="B186" s="15" t="s">
        <v>40</v>
      </c>
      <c r="C186" s="15" t="s">
        <v>43</v>
      </c>
      <c r="D186" s="15" t="s">
        <v>265</v>
      </c>
      <c r="E186" s="25">
        <v>36973</v>
      </c>
      <c r="F186" s="7">
        <v>24043.596463530157</v>
      </c>
      <c r="G186" s="43">
        <v>0</v>
      </c>
      <c r="H186" s="7">
        <v>0</v>
      </c>
    </row>
    <row r="187" spans="1:8" x14ac:dyDescent="0.25">
      <c r="A187" s="14">
        <v>2318</v>
      </c>
      <c r="B187" s="15" t="s">
        <v>40</v>
      </c>
      <c r="C187" s="15" t="s">
        <v>43</v>
      </c>
      <c r="D187" s="15" t="s">
        <v>266</v>
      </c>
      <c r="E187" s="25">
        <v>37033</v>
      </c>
      <c r="F187" s="7">
        <v>11312.512136090938</v>
      </c>
      <c r="G187" s="43">
        <v>0</v>
      </c>
      <c r="H187" s="7">
        <v>0</v>
      </c>
    </row>
    <row r="188" spans="1:8" x14ac:dyDescent="0.25">
      <c r="A188" s="14">
        <v>2320</v>
      </c>
      <c r="B188" s="15" t="s">
        <v>46</v>
      </c>
      <c r="C188" s="15" t="s">
        <v>47</v>
      </c>
      <c r="D188" s="15" t="s">
        <v>267</v>
      </c>
      <c r="E188" s="25">
        <v>37072</v>
      </c>
      <c r="F188" s="7">
        <v>81482.06536315124</v>
      </c>
      <c r="G188" s="43">
        <v>0.2</v>
      </c>
      <c r="H188" s="7">
        <v>16296.413072630248</v>
      </c>
    </row>
    <row r="189" spans="1:8" x14ac:dyDescent="0.25">
      <c r="A189" s="14">
        <v>2322</v>
      </c>
      <c r="B189" s="15" t="s">
        <v>46</v>
      </c>
      <c r="C189" s="15" t="s">
        <v>45</v>
      </c>
      <c r="D189" s="15" t="s">
        <v>268</v>
      </c>
      <c r="E189" s="25">
        <v>37072</v>
      </c>
      <c r="F189" s="7">
        <v>34416.690937796026</v>
      </c>
      <c r="G189" s="43">
        <v>0</v>
      </c>
      <c r="H189" s="7">
        <v>0</v>
      </c>
    </row>
    <row r="190" spans="1:8" x14ac:dyDescent="0.25">
      <c r="A190" s="14">
        <v>2323</v>
      </c>
      <c r="B190" s="15" t="s">
        <v>42</v>
      </c>
      <c r="C190" s="15" t="s">
        <v>45</v>
      </c>
      <c r="D190" s="15" t="s">
        <v>269</v>
      </c>
      <c r="E190" s="25">
        <v>37072</v>
      </c>
      <c r="F190" s="7">
        <v>412435.06064868963</v>
      </c>
      <c r="G190" s="43">
        <v>0.4</v>
      </c>
      <c r="H190" s="7">
        <v>164974.02425947587</v>
      </c>
    </row>
    <row r="191" spans="1:8" x14ac:dyDescent="0.25">
      <c r="A191" s="14">
        <v>2324</v>
      </c>
      <c r="B191" s="15" t="s">
        <v>42</v>
      </c>
      <c r="C191" s="15" t="s">
        <v>45</v>
      </c>
      <c r="D191" s="15" t="s">
        <v>270</v>
      </c>
      <c r="E191" s="25">
        <v>37072</v>
      </c>
      <c r="F191" s="7">
        <v>70387.336689027477</v>
      </c>
      <c r="G191" s="43">
        <v>0.14000000000000001</v>
      </c>
      <c r="H191" s="7">
        <v>9854.2271364638473</v>
      </c>
    </row>
    <row r="192" spans="1:8" x14ac:dyDescent="0.25">
      <c r="A192" s="14">
        <v>2325</v>
      </c>
      <c r="B192" s="15" t="s">
        <v>42</v>
      </c>
      <c r="C192" s="15" t="s">
        <v>45</v>
      </c>
      <c r="D192" s="15" t="s">
        <v>271</v>
      </c>
      <c r="E192" s="25">
        <v>37072</v>
      </c>
      <c r="F192" s="7">
        <v>207105.21990577836</v>
      </c>
      <c r="G192" s="43">
        <v>0.14000000000000001</v>
      </c>
      <c r="H192" s="7">
        <v>28994.730786808974</v>
      </c>
    </row>
    <row r="193" spans="1:8" x14ac:dyDescent="0.25">
      <c r="A193" s="14">
        <v>2326</v>
      </c>
      <c r="B193" s="15" t="s">
        <v>42</v>
      </c>
      <c r="C193" s="15" t="s">
        <v>45</v>
      </c>
      <c r="D193" s="15" t="s">
        <v>272</v>
      </c>
      <c r="E193" s="25">
        <v>37072</v>
      </c>
      <c r="F193" s="7">
        <v>203591.42002260816</v>
      </c>
      <c r="G193" s="43">
        <v>0.05</v>
      </c>
      <c r="H193" s="7">
        <v>10179.571001130409</v>
      </c>
    </row>
    <row r="194" spans="1:8" x14ac:dyDescent="0.25">
      <c r="A194" s="14">
        <v>2327</v>
      </c>
      <c r="B194" s="15" t="s">
        <v>40</v>
      </c>
      <c r="C194" s="15" t="s">
        <v>45</v>
      </c>
      <c r="D194" s="15" t="s">
        <v>230</v>
      </c>
      <c r="E194" s="25">
        <v>37072</v>
      </c>
      <c r="F194" s="7">
        <v>240954.7224029997</v>
      </c>
      <c r="G194" s="43">
        <v>0</v>
      </c>
      <c r="H194" s="7">
        <v>0</v>
      </c>
    </row>
    <row r="195" spans="1:8" x14ac:dyDescent="0.25">
      <c r="A195" s="14">
        <v>2329</v>
      </c>
      <c r="B195" s="15" t="s">
        <v>40</v>
      </c>
      <c r="C195" s="15" t="s">
        <v>45</v>
      </c>
      <c r="D195" s="15" t="s">
        <v>273</v>
      </c>
      <c r="E195" s="25">
        <v>37072</v>
      </c>
      <c r="F195" s="7">
        <v>33376.616476776129</v>
      </c>
      <c r="G195" s="43">
        <v>0</v>
      </c>
      <c r="H195" s="7">
        <v>0</v>
      </c>
    </row>
    <row r="196" spans="1:8" x14ac:dyDescent="0.25">
      <c r="A196" s="14">
        <v>2341</v>
      </c>
      <c r="B196" s="15" t="s">
        <v>48</v>
      </c>
      <c r="C196" s="15" t="s">
        <v>43</v>
      </c>
      <c r="D196" s="15" t="s">
        <v>274</v>
      </c>
      <c r="E196" s="25">
        <v>37194</v>
      </c>
      <c r="F196" s="7">
        <v>31530.06826837701</v>
      </c>
      <c r="G196" s="44">
        <v>0</v>
      </c>
      <c r="H196" s="7">
        <v>0</v>
      </c>
    </row>
    <row r="197" spans="1:8" x14ac:dyDescent="0.25">
      <c r="A197" s="14">
        <v>2346</v>
      </c>
      <c r="B197" s="15" t="s">
        <v>40</v>
      </c>
      <c r="C197" s="15" t="s">
        <v>43</v>
      </c>
      <c r="D197" s="15" t="s">
        <v>275</v>
      </c>
      <c r="E197" s="25">
        <v>37265</v>
      </c>
      <c r="F197" s="7">
        <v>29316.386693178341</v>
      </c>
      <c r="G197" s="43">
        <v>0</v>
      </c>
      <c r="H197" s="7">
        <v>0</v>
      </c>
    </row>
    <row r="198" spans="1:8" x14ac:dyDescent="0.25">
      <c r="A198" s="14">
        <v>2348</v>
      </c>
      <c r="B198" s="15" t="s">
        <v>40</v>
      </c>
      <c r="C198" s="15" t="s">
        <v>43</v>
      </c>
      <c r="D198" s="15" t="s">
        <v>276</v>
      </c>
      <c r="E198" s="25">
        <v>37406</v>
      </c>
      <c r="F198" s="7">
        <v>26138.503686142551</v>
      </c>
      <c r="G198" s="43">
        <v>0</v>
      </c>
      <c r="H198" s="7">
        <v>0</v>
      </c>
    </row>
    <row r="199" spans="1:8" x14ac:dyDescent="0.25">
      <c r="A199" s="14">
        <v>2353</v>
      </c>
      <c r="B199" s="15" t="s">
        <v>40</v>
      </c>
      <c r="C199" s="15" t="s">
        <v>43</v>
      </c>
      <c r="D199" s="15" t="s">
        <v>277</v>
      </c>
      <c r="E199" s="25">
        <v>37433</v>
      </c>
      <c r="F199" s="7">
        <v>10752.292282716426</v>
      </c>
      <c r="G199" s="43">
        <v>0</v>
      </c>
      <c r="H199" s="7">
        <v>0</v>
      </c>
    </row>
    <row r="200" spans="1:8" x14ac:dyDescent="0.25">
      <c r="A200" s="14">
        <v>2354</v>
      </c>
      <c r="B200" s="15" t="s">
        <v>40</v>
      </c>
      <c r="C200" s="15" t="s">
        <v>43</v>
      </c>
      <c r="D200" s="15" t="s">
        <v>278</v>
      </c>
      <c r="E200" s="25">
        <v>37433</v>
      </c>
      <c r="F200" s="7">
        <v>11529.29299700214</v>
      </c>
      <c r="G200" s="43">
        <v>0</v>
      </c>
      <c r="H200" s="7">
        <v>0</v>
      </c>
    </row>
    <row r="201" spans="1:8" x14ac:dyDescent="0.25">
      <c r="A201" s="14">
        <v>2364</v>
      </c>
      <c r="B201" s="15" t="s">
        <v>40</v>
      </c>
      <c r="C201" s="15" t="s">
        <v>43</v>
      </c>
      <c r="D201" s="15" t="s">
        <v>279</v>
      </c>
      <c r="E201" s="25">
        <v>37437</v>
      </c>
      <c r="F201" s="7">
        <v>172405.71026742121</v>
      </c>
      <c r="G201" s="43">
        <v>0</v>
      </c>
      <c r="H201" s="7">
        <v>0</v>
      </c>
    </row>
    <row r="202" spans="1:8" x14ac:dyDescent="0.25">
      <c r="A202" s="14">
        <v>2371</v>
      </c>
      <c r="B202" s="15" t="s">
        <v>46</v>
      </c>
      <c r="C202" s="15" t="s">
        <v>47</v>
      </c>
      <c r="D202" s="15" t="s">
        <v>280</v>
      </c>
      <c r="E202" s="25">
        <v>37437</v>
      </c>
      <c r="F202" s="7">
        <v>319636.44764880696</v>
      </c>
      <c r="G202" s="43">
        <v>0.2</v>
      </c>
      <c r="H202" s="7">
        <v>63927.289529761394</v>
      </c>
    </row>
    <row r="203" spans="1:8" x14ac:dyDescent="0.25">
      <c r="A203" s="14">
        <v>2375</v>
      </c>
      <c r="B203" s="15" t="s">
        <v>40</v>
      </c>
      <c r="C203" s="15" t="s">
        <v>43</v>
      </c>
      <c r="D203" s="15" t="s">
        <v>281</v>
      </c>
      <c r="E203" s="25">
        <v>37518</v>
      </c>
      <c r="F203" s="7">
        <v>10764.870709697156</v>
      </c>
      <c r="G203" s="43">
        <v>0</v>
      </c>
      <c r="H203" s="7">
        <v>0</v>
      </c>
    </row>
    <row r="204" spans="1:8" x14ac:dyDescent="0.25">
      <c r="A204" s="14">
        <v>2377</v>
      </c>
      <c r="B204" s="15" t="s">
        <v>40</v>
      </c>
      <c r="C204" s="15" t="s">
        <v>43</v>
      </c>
      <c r="D204" s="15" t="s">
        <v>282</v>
      </c>
      <c r="E204" s="25">
        <v>37529</v>
      </c>
      <c r="F204" s="7">
        <v>8601.9136892015904</v>
      </c>
      <c r="G204" s="43">
        <v>0</v>
      </c>
      <c r="H204" s="7">
        <v>0</v>
      </c>
    </row>
    <row r="205" spans="1:8" x14ac:dyDescent="0.25">
      <c r="A205" s="14">
        <v>2381</v>
      </c>
      <c r="B205" s="15" t="s">
        <v>40</v>
      </c>
      <c r="C205" s="15" t="s">
        <v>43</v>
      </c>
      <c r="D205" s="15" t="s">
        <v>283</v>
      </c>
      <c r="E205" s="25">
        <v>37749</v>
      </c>
      <c r="F205" s="7">
        <v>18265.111562294591</v>
      </c>
      <c r="G205" s="43">
        <v>0</v>
      </c>
      <c r="H205" s="7">
        <v>0</v>
      </c>
    </row>
    <row r="206" spans="1:8" x14ac:dyDescent="0.25">
      <c r="A206" s="14">
        <v>2387</v>
      </c>
      <c r="B206" s="15" t="s">
        <v>40</v>
      </c>
      <c r="C206" s="15" t="s">
        <v>43</v>
      </c>
      <c r="D206" s="15" t="s">
        <v>284</v>
      </c>
      <c r="E206" s="25">
        <v>37797</v>
      </c>
      <c r="F206" s="7">
        <v>11463.023982671049</v>
      </c>
      <c r="G206" s="43">
        <v>0</v>
      </c>
      <c r="H206" s="7">
        <v>0</v>
      </c>
    </row>
    <row r="207" spans="1:8" x14ac:dyDescent="0.25">
      <c r="A207" s="14">
        <v>2388</v>
      </c>
      <c r="B207" s="15" t="s">
        <v>40</v>
      </c>
      <c r="C207" s="15" t="s">
        <v>43</v>
      </c>
      <c r="D207" s="15" t="s">
        <v>285</v>
      </c>
      <c r="E207" s="25">
        <v>37797</v>
      </c>
      <c r="F207" s="7">
        <v>12854.057230355542</v>
      </c>
      <c r="G207" s="43">
        <v>0</v>
      </c>
      <c r="H207" s="7">
        <v>0</v>
      </c>
    </row>
    <row r="208" spans="1:8" x14ac:dyDescent="0.25">
      <c r="A208" s="14">
        <v>2390</v>
      </c>
      <c r="B208" s="15" t="s">
        <v>46</v>
      </c>
      <c r="C208" s="15" t="s">
        <v>47</v>
      </c>
      <c r="D208" s="15" t="s">
        <v>286</v>
      </c>
      <c r="E208" s="25">
        <v>37802</v>
      </c>
      <c r="F208" s="7">
        <v>1976225.984628025</v>
      </c>
      <c r="G208" s="43">
        <v>0.2</v>
      </c>
      <c r="H208" s="7">
        <v>395245.19692560501</v>
      </c>
    </row>
    <row r="209" spans="1:8" x14ac:dyDescent="0.25">
      <c r="A209" s="14">
        <v>2402</v>
      </c>
      <c r="B209" s="15" t="s">
        <v>46</v>
      </c>
      <c r="C209" s="15" t="s">
        <v>47</v>
      </c>
      <c r="D209" s="15" t="s">
        <v>287</v>
      </c>
      <c r="E209" s="25">
        <v>36341</v>
      </c>
      <c r="F209" s="7">
        <v>554223.74764812679</v>
      </c>
      <c r="G209" s="43">
        <v>0</v>
      </c>
      <c r="H209" s="7">
        <v>0</v>
      </c>
    </row>
    <row r="210" spans="1:8" x14ac:dyDescent="0.25">
      <c r="A210" s="14">
        <v>2404</v>
      </c>
      <c r="B210" s="15" t="s">
        <v>46</v>
      </c>
      <c r="C210" s="15" t="s">
        <v>47</v>
      </c>
      <c r="D210" s="15" t="s">
        <v>288</v>
      </c>
      <c r="E210" s="25">
        <v>36707</v>
      </c>
      <c r="F210" s="7">
        <v>206159.36007072817</v>
      </c>
      <c r="G210" s="43">
        <v>0</v>
      </c>
      <c r="H210" s="7">
        <v>0</v>
      </c>
    </row>
    <row r="211" spans="1:8" x14ac:dyDescent="0.25">
      <c r="A211" s="14">
        <v>2406</v>
      </c>
      <c r="B211" s="15" t="s">
        <v>46</v>
      </c>
      <c r="C211" s="15" t="s">
        <v>47</v>
      </c>
      <c r="D211" s="15" t="s">
        <v>289</v>
      </c>
      <c r="E211" s="25">
        <v>37072</v>
      </c>
      <c r="F211" s="7">
        <v>780558.18519103259</v>
      </c>
      <c r="G211" s="43">
        <v>0</v>
      </c>
      <c r="H211" s="7">
        <v>0</v>
      </c>
    </row>
    <row r="212" spans="1:8" x14ac:dyDescent="0.25">
      <c r="A212" s="14">
        <v>2408</v>
      </c>
      <c r="B212" s="15" t="s">
        <v>46</v>
      </c>
      <c r="C212" s="15" t="s">
        <v>47</v>
      </c>
      <c r="D212" s="15" t="s">
        <v>290</v>
      </c>
      <c r="E212" s="25">
        <v>37437</v>
      </c>
      <c r="F212" s="7">
        <v>212302.55062710308</v>
      </c>
      <c r="G212" s="43">
        <v>0</v>
      </c>
      <c r="H212" s="7">
        <v>0</v>
      </c>
    </row>
    <row r="213" spans="1:8" x14ac:dyDescent="0.25">
      <c r="A213" s="14">
        <v>2433</v>
      </c>
      <c r="B213" s="15" t="s">
        <v>40</v>
      </c>
      <c r="C213" s="15" t="s">
        <v>45</v>
      </c>
      <c r="D213" s="15" t="s">
        <v>291</v>
      </c>
      <c r="E213" s="25">
        <v>38168</v>
      </c>
      <c r="F213" s="7">
        <v>1611221.5324928036</v>
      </c>
      <c r="G213" s="43">
        <v>0</v>
      </c>
      <c r="H213" s="7">
        <v>0</v>
      </c>
    </row>
    <row r="214" spans="1:8" x14ac:dyDescent="0.25">
      <c r="A214" s="14">
        <v>2434</v>
      </c>
      <c r="B214" s="15" t="s">
        <v>46</v>
      </c>
      <c r="C214" s="15" t="s">
        <v>47</v>
      </c>
      <c r="D214" s="15" t="s">
        <v>292</v>
      </c>
      <c r="E214" s="25">
        <v>38168</v>
      </c>
      <c r="F214" s="7">
        <v>354838.69865073788</v>
      </c>
      <c r="G214" s="43">
        <v>0.2</v>
      </c>
      <c r="H214" s="7">
        <v>70967.739730147572</v>
      </c>
    </row>
    <row r="215" spans="1:8" x14ac:dyDescent="0.25">
      <c r="A215" s="14">
        <v>2435</v>
      </c>
      <c r="B215" s="15" t="s">
        <v>46</v>
      </c>
      <c r="C215" s="15" t="s">
        <v>47</v>
      </c>
      <c r="D215" s="15" t="s">
        <v>293</v>
      </c>
      <c r="E215" s="25">
        <v>38168</v>
      </c>
      <c r="F215" s="7">
        <v>1384404.5052705551</v>
      </c>
      <c r="G215" s="43">
        <v>0</v>
      </c>
      <c r="H215" s="7">
        <v>0</v>
      </c>
    </row>
    <row r="216" spans="1:8" x14ac:dyDescent="0.25">
      <c r="A216" s="14">
        <v>2457</v>
      </c>
      <c r="B216" s="15" t="s">
        <v>40</v>
      </c>
      <c r="C216" s="15" t="s">
        <v>43</v>
      </c>
      <c r="D216" s="15" t="s">
        <v>294</v>
      </c>
      <c r="E216" s="25">
        <v>38309</v>
      </c>
      <c r="F216" s="7">
        <v>9066.2824033731558</v>
      </c>
      <c r="G216" s="43">
        <v>0</v>
      </c>
      <c r="H216" s="7">
        <v>0</v>
      </c>
    </row>
    <row r="217" spans="1:8" x14ac:dyDescent="0.25">
      <c r="A217" s="14">
        <v>2458</v>
      </c>
      <c r="B217" s="15" t="s">
        <v>40</v>
      </c>
      <c r="C217" s="15" t="s">
        <v>43</v>
      </c>
      <c r="D217" s="15" t="s">
        <v>295</v>
      </c>
      <c r="E217" s="25">
        <v>38533</v>
      </c>
      <c r="F217" s="7">
        <v>13155.623966094447</v>
      </c>
      <c r="G217" s="43">
        <v>0</v>
      </c>
      <c r="H217" s="7">
        <v>0</v>
      </c>
    </row>
    <row r="218" spans="1:8" x14ac:dyDescent="0.25">
      <c r="A218" s="14">
        <v>2463</v>
      </c>
      <c r="B218" s="15" t="s">
        <v>46</v>
      </c>
      <c r="C218" s="15" t="s">
        <v>47</v>
      </c>
      <c r="D218" s="15" t="s">
        <v>296</v>
      </c>
      <c r="E218" s="25">
        <v>38533</v>
      </c>
      <c r="F218" s="7">
        <v>1413730.6706822577</v>
      </c>
      <c r="G218" s="43">
        <v>0</v>
      </c>
      <c r="H218" s="7">
        <v>0</v>
      </c>
    </row>
    <row r="219" spans="1:8" x14ac:dyDescent="0.25">
      <c r="A219" s="14">
        <v>2464</v>
      </c>
      <c r="B219" s="15" t="s">
        <v>46</v>
      </c>
      <c r="C219" s="15" t="s">
        <v>47</v>
      </c>
      <c r="D219" s="15" t="s">
        <v>297</v>
      </c>
      <c r="E219" s="25">
        <v>38533</v>
      </c>
      <c r="F219" s="7">
        <v>1624219.1932153972</v>
      </c>
      <c r="G219" s="43">
        <v>0</v>
      </c>
      <c r="H219" s="7">
        <v>0</v>
      </c>
    </row>
    <row r="220" spans="1:8" x14ac:dyDescent="0.25">
      <c r="A220" s="14">
        <v>2465</v>
      </c>
      <c r="B220" s="15" t="s">
        <v>40</v>
      </c>
      <c r="C220" s="15" t="s">
        <v>43</v>
      </c>
      <c r="D220" s="15" t="s">
        <v>298</v>
      </c>
      <c r="E220" s="25">
        <v>38533</v>
      </c>
      <c r="F220" s="7">
        <v>614600.65665387793</v>
      </c>
      <c r="G220" s="43">
        <v>0</v>
      </c>
      <c r="H220" s="7">
        <v>0</v>
      </c>
    </row>
    <row r="221" spans="1:8" x14ac:dyDescent="0.25">
      <c r="A221" s="14">
        <v>2478</v>
      </c>
      <c r="B221" s="15" t="s">
        <v>40</v>
      </c>
      <c r="C221" s="15" t="s">
        <v>45</v>
      </c>
      <c r="D221" s="15" t="s">
        <v>299</v>
      </c>
      <c r="E221" s="25">
        <v>38533</v>
      </c>
      <c r="F221" s="7">
        <v>1281609.053289511</v>
      </c>
      <c r="G221" s="43">
        <v>0.23</v>
      </c>
      <c r="H221" s="7">
        <v>294770.08225658757</v>
      </c>
    </row>
    <row r="222" spans="1:8" x14ac:dyDescent="0.25">
      <c r="A222" s="14">
        <v>2479</v>
      </c>
      <c r="B222" s="15" t="s">
        <v>40</v>
      </c>
      <c r="C222" s="15" t="s">
        <v>43</v>
      </c>
      <c r="D222" s="15" t="s">
        <v>300</v>
      </c>
      <c r="E222" s="25">
        <v>38533</v>
      </c>
      <c r="F222" s="7">
        <v>45336.866023299161</v>
      </c>
      <c r="G222" s="43">
        <v>0.4</v>
      </c>
      <c r="H222" s="7">
        <v>18134.746409319665</v>
      </c>
    </row>
    <row r="223" spans="1:8" x14ac:dyDescent="0.25">
      <c r="A223" s="14">
        <v>2496</v>
      </c>
      <c r="B223" s="15" t="s">
        <v>40</v>
      </c>
      <c r="C223" s="15" t="s">
        <v>43</v>
      </c>
      <c r="D223" s="15" t="s">
        <v>301</v>
      </c>
      <c r="E223" s="25">
        <v>38750</v>
      </c>
      <c r="F223" s="7">
        <v>638545.44918949134</v>
      </c>
      <c r="G223" s="43">
        <v>0</v>
      </c>
      <c r="H223" s="7">
        <v>0</v>
      </c>
    </row>
    <row r="224" spans="1:8" x14ac:dyDescent="0.25">
      <c r="A224" s="14">
        <v>2498</v>
      </c>
      <c r="B224" s="15" t="s">
        <v>48</v>
      </c>
      <c r="C224" s="15" t="s">
        <v>43</v>
      </c>
      <c r="D224" s="15" t="s">
        <v>302</v>
      </c>
      <c r="E224" s="25">
        <v>38785</v>
      </c>
      <c r="F224" s="7">
        <v>28278.441321248905</v>
      </c>
      <c r="G224" s="44">
        <v>0</v>
      </c>
      <c r="H224" s="7">
        <v>0</v>
      </c>
    </row>
    <row r="225" spans="1:8" x14ac:dyDescent="0.25">
      <c r="A225" s="14">
        <v>2508</v>
      </c>
      <c r="B225" s="15" t="s">
        <v>40</v>
      </c>
      <c r="C225" s="15" t="s">
        <v>43</v>
      </c>
      <c r="D225" s="15" t="s">
        <v>303</v>
      </c>
      <c r="E225" s="25">
        <v>38898</v>
      </c>
      <c r="F225" s="7">
        <v>11674.856245730503</v>
      </c>
      <c r="G225" s="43">
        <v>0</v>
      </c>
      <c r="H225" s="7">
        <v>0</v>
      </c>
    </row>
    <row r="226" spans="1:8" x14ac:dyDescent="0.25">
      <c r="A226" s="14">
        <v>2516</v>
      </c>
      <c r="B226" s="15" t="s">
        <v>42</v>
      </c>
      <c r="C226" s="15" t="s">
        <v>43</v>
      </c>
      <c r="D226" s="15" t="s">
        <v>304</v>
      </c>
      <c r="E226" s="25">
        <v>38898</v>
      </c>
      <c r="F226" s="7">
        <v>29867.086262968693</v>
      </c>
      <c r="G226" s="43">
        <v>0.05</v>
      </c>
      <c r="H226" s="7">
        <v>1493.3543131484348</v>
      </c>
    </row>
    <row r="227" spans="1:8" x14ac:dyDescent="0.25">
      <c r="A227" s="14">
        <v>2517</v>
      </c>
      <c r="B227" s="15" t="s">
        <v>46</v>
      </c>
      <c r="C227" s="15" t="s">
        <v>47</v>
      </c>
      <c r="D227" s="15" t="s">
        <v>305</v>
      </c>
      <c r="E227" s="25">
        <v>38898</v>
      </c>
      <c r="F227" s="7">
        <v>198850.06986056574</v>
      </c>
      <c r="G227" s="43">
        <v>0.2</v>
      </c>
      <c r="H227" s="7">
        <v>39770.013972113149</v>
      </c>
    </row>
    <row r="228" spans="1:8" x14ac:dyDescent="0.25">
      <c r="A228" s="14">
        <v>2518</v>
      </c>
      <c r="B228" s="15" t="s">
        <v>46</v>
      </c>
      <c r="C228" s="15" t="s">
        <v>47</v>
      </c>
      <c r="D228" s="15" t="s">
        <v>306</v>
      </c>
      <c r="E228" s="25">
        <v>38898</v>
      </c>
      <c r="F228" s="7">
        <v>528175.32424112316</v>
      </c>
      <c r="G228" s="43">
        <v>0</v>
      </c>
      <c r="H228" s="7">
        <v>0</v>
      </c>
    </row>
    <row r="229" spans="1:8" x14ac:dyDescent="0.25">
      <c r="A229" s="14">
        <v>2529</v>
      </c>
      <c r="B229" s="15" t="s">
        <v>48</v>
      </c>
      <c r="C229" s="15" t="s">
        <v>43</v>
      </c>
      <c r="D229" s="15" t="s">
        <v>307</v>
      </c>
      <c r="E229" s="25">
        <v>39263</v>
      </c>
      <c r="F229" s="7">
        <v>55895.679361134644</v>
      </c>
      <c r="G229" s="44">
        <v>0</v>
      </c>
      <c r="H229" s="7">
        <v>0</v>
      </c>
    </row>
    <row r="230" spans="1:8" ht="15.75" thickBot="1" x14ac:dyDescent="0.3">
      <c r="A230" s="14">
        <v>2547</v>
      </c>
      <c r="B230" s="15" t="s">
        <v>46</v>
      </c>
      <c r="C230" s="15" t="s">
        <v>47</v>
      </c>
      <c r="D230" s="15" t="s">
        <v>308</v>
      </c>
      <c r="E230" s="25">
        <v>39263</v>
      </c>
      <c r="F230" s="7">
        <v>735536.29510809877</v>
      </c>
      <c r="G230" s="43">
        <v>0</v>
      </c>
      <c r="H230" s="7">
        <v>0</v>
      </c>
    </row>
    <row r="231" spans="1:8" ht="15.75" thickTop="1" x14ac:dyDescent="0.25">
      <c r="A231" s="16">
        <v>2578</v>
      </c>
      <c r="B231" s="17" t="s">
        <v>46</v>
      </c>
      <c r="C231" s="17" t="s">
        <v>47</v>
      </c>
      <c r="D231" s="17" t="s">
        <v>309</v>
      </c>
      <c r="E231" s="26">
        <v>39629</v>
      </c>
      <c r="F231" s="35">
        <v>794375.38963839982</v>
      </c>
      <c r="G231" s="45">
        <v>1</v>
      </c>
      <c r="H231" s="7">
        <v>794375.38963839982</v>
      </c>
    </row>
    <row r="232" spans="1:8" x14ac:dyDescent="0.25">
      <c r="A232" s="14">
        <v>2581</v>
      </c>
      <c r="B232" s="18" t="s">
        <v>46</v>
      </c>
      <c r="C232" s="18" t="s">
        <v>47</v>
      </c>
      <c r="D232" s="18" t="s">
        <v>310</v>
      </c>
      <c r="E232" s="27">
        <v>39629</v>
      </c>
      <c r="F232" s="7">
        <v>364004.40846550546</v>
      </c>
      <c r="G232" s="43">
        <v>0</v>
      </c>
      <c r="H232" s="7">
        <v>0</v>
      </c>
    </row>
    <row r="233" spans="1:8" x14ac:dyDescent="0.25">
      <c r="A233" s="14">
        <v>2609.1999999999998</v>
      </c>
      <c r="B233" s="18" t="s">
        <v>46</v>
      </c>
      <c r="C233" s="18" t="s">
        <v>47</v>
      </c>
      <c r="D233" s="18" t="s">
        <v>311</v>
      </c>
      <c r="E233" s="27">
        <v>39994</v>
      </c>
      <c r="F233" s="7">
        <v>553983.31920631777</v>
      </c>
      <c r="G233" s="43">
        <v>1</v>
      </c>
      <c r="H233" s="7">
        <v>553983.31920631777</v>
      </c>
    </row>
    <row r="234" spans="1:8" x14ac:dyDescent="0.25">
      <c r="A234" s="14">
        <v>2612</v>
      </c>
      <c r="B234" s="18" t="s">
        <v>46</v>
      </c>
      <c r="C234" s="18" t="s">
        <v>47</v>
      </c>
      <c r="D234" s="18" t="s">
        <v>312</v>
      </c>
      <c r="E234" s="27">
        <v>39994</v>
      </c>
      <c r="F234" s="7">
        <v>76502.675477712852</v>
      </c>
      <c r="G234" s="43">
        <v>0</v>
      </c>
      <c r="H234" s="7">
        <v>0</v>
      </c>
    </row>
    <row r="235" spans="1:8" x14ac:dyDescent="0.25">
      <c r="A235" s="14">
        <v>2635</v>
      </c>
      <c r="B235" s="18" t="s">
        <v>46</v>
      </c>
      <c r="C235" s="18" t="s">
        <v>47</v>
      </c>
      <c r="D235" s="18" t="s">
        <v>313</v>
      </c>
      <c r="E235" s="27">
        <v>40359</v>
      </c>
      <c r="F235" s="7">
        <v>379745.56083437888</v>
      </c>
      <c r="G235" s="43">
        <v>1</v>
      </c>
      <c r="H235" s="7">
        <v>379745.56083437888</v>
      </c>
    </row>
    <row r="236" spans="1:8" x14ac:dyDescent="0.25">
      <c r="A236" s="14">
        <v>2716</v>
      </c>
      <c r="B236" s="18" t="s">
        <v>46</v>
      </c>
      <c r="C236" s="18" t="s">
        <v>47</v>
      </c>
      <c r="D236" s="18" t="s">
        <v>314</v>
      </c>
      <c r="E236" s="27">
        <v>41455</v>
      </c>
      <c r="F236" s="7">
        <v>55320.948881579134</v>
      </c>
      <c r="G236" s="43">
        <v>1</v>
      </c>
      <c r="H236" s="7">
        <v>55320.948881579134</v>
      </c>
    </row>
    <row r="237" spans="1:8" x14ac:dyDescent="0.25">
      <c r="A237" s="14">
        <v>2778</v>
      </c>
      <c r="B237" s="18" t="s">
        <v>46</v>
      </c>
      <c r="C237" s="18" t="s">
        <v>47</v>
      </c>
      <c r="D237" s="18" t="s">
        <v>315</v>
      </c>
      <c r="E237" s="27">
        <v>41820</v>
      </c>
      <c r="F237" s="7">
        <v>2427437.6611892534</v>
      </c>
      <c r="G237" s="43">
        <v>1</v>
      </c>
      <c r="H237" s="7">
        <v>2427437.6611892534</v>
      </c>
    </row>
    <row r="238" spans="1:8" x14ac:dyDescent="0.25">
      <c r="A238" s="14">
        <v>2781</v>
      </c>
      <c r="B238" s="18" t="s">
        <v>46</v>
      </c>
      <c r="C238" s="18" t="s">
        <v>47</v>
      </c>
      <c r="D238" s="18" t="s">
        <v>316</v>
      </c>
      <c r="E238" s="27">
        <v>41790</v>
      </c>
      <c r="F238" s="7">
        <v>31666.045349637181</v>
      </c>
      <c r="G238" s="43">
        <v>1</v>
      </c>
      <c r="H238" s="7">
        <v>31666.045349637181</v>
      </c>
    </row>
    <row r="239" spans="1:8" x14ac:dyDescent="0.25">
      <c r="A239" s="14" t="s">
        <v>49</v>
      </c>
      <c r="B239" s="18" t="s">
        <v>46</v>
      </c>
      <c r="C239" s="18" t="s">
        <v>47</v>
      </c>
      <c r="D239" s="18" t="s">
        <v>317</v>
      </c>
      <c r="E239" s="27">
        <v>42916</v>
      </c>
      <c r="F239" s="7">
        <v>58128.330952193712</v>
      </c>
      <c r="G239" s="44">
        <v>0</v>
      </c>
      <c r="H239" s="7">
        <v>0</v>
      </c>
    </row>
    <row r="240" spans="1:8" x14ac:dyDescent="0.25">
      <c r="A240" s="14" t="s">
        <v>49</v>
      </c>
      <c r="B240" s="18" t="s">
        <v>46</v>
      </c>
      <c r="C240" s="18" t="s">
        <v>47</v>
      </c>
      <c r="D240" s="18" t="s">
        <v>318</v>
      </c>
      <c r="E240" s="27">
        <v>42916</v>
      </c>
      <c r="F240" s="7">
        <v>77376.719108015255</v>
      </c>
      <c r="G240" s="43">
        <v>1</v>
      </c>
      <c r="H240" s="7">
        <v>77376.719108015255</v>
      </c>
    </row>
    <row r="241" spans="1:8" x14ac:dyDescent="0.25">
      <c r="A241" s="14" t="s">
        <v>49</v>
      </c>
      <c r="B241" s="18" t="s">
        <v>46</v>
      </c>
      <c r="C241" s="18" t="s">
        <v>47</v>
      </c>
      <c r="D241" s="18" t="s">
        <v>319</v>
      </c>
      <c r="E241" s="27">
        <v>42916</v>
      </c>
      <c r="F241" s="7">
        <v>87133.54274578327</v>
      </c>
      <c r="G241" s="44">
        <v>0</v>
      </c>
      <c r="H241" s="7">
        <v>0</v>
      </c>
    </row>
    <row r="242" spans="1:8" x14ac:dyDescent="0.25">
      <c r="A242" s="14" t="s">
        <v>49</v>
      </c>
      <c r="B242" s="18" t="s">
        <v>46</v>
      </c>
      <c r="C242" s="18" t="s">
        <v>47</v>
      </c>
      <c r="D242" s="18" t="s">
        <v>320</v>
      </c>
      <c r="E242" s="27">
        <v>41820</v>
      </c>
      <c r="F242" s="7">
        <v>21475.273687917321</v>
      </c>
      <c r="G242" s="43">
        <v>1</v>
      </c>
      <c r="H242" s="7">
        <v>21475.273687917321</v>
      </c>
    </row>
    <row r="243" spans="1:8" x14ac:dyDescent="0.25">
      <c r="A243" s="14" t="s">
        <v>49</v>
      </c>
      <c r="B243" s="18" t="s">
        <v>46</v>
      </c>
      <c r="C243" s="18" t="s">
        <v>47</v>
      </c>
      <c r="D243" s="18" t="s">
        <v>321</v>
      </c>
      <c r="E243" s="27">
        <v>42551</v>
      </c>
      <c r="F243" s="7">
        <v>63912.963634514643</v>
      </c>
      <c r="G243" s="43">
        <v>1</v>
      </c>
      <c r="H243" s="7">
        <v>63912.963634514643</v>
      </c>
    </row>
    <row r="244" spans="1:8" x14ac:dyDescent="0.25">
      <c r="A244" s="14" t="s">
        <v>49</v>
      </c>
      <c r="B244" s="18" t="s">
        <v>46</v>
      </c>
      <c r="C244" s="18" t="s">
        <v>47</v>
      </c>
      <c r="D244" s="18" t="s">
        <v>322</v>
      </c>
      <c r="E244" s="27">
        <v>41820</v>
      </c>
      <c r="F244" s="7">
        <v>34907.081230905613</v>
      </c>
      <c r="G244" s="43">
        <v>1</v>
      </c>
      <c r="H244" s="7">
        <v>34907.081230905613</v>
      </c>
    </row>
    <row r="245" spans="1:8" x14ac:dyDescent="0.25">
      <c r="A245" s="14" t="s">
        <v>49</v>
      </c>
      <c r="B245" s="18" t="s">
        <v>46</v>
      </c>
      <c r="C245" s="18" t="s">
        <v>47</v>
      </c>
      <c r="D245" s="18" t="s">
        <v>323</v>
      </c>
      <c r="E245" s="27">
        <v>42916</v>
      </c>
      <c r="F245" s="7">
        <v>250361.92438089475</v>
      </c>
      <c r="G245" s="43">
        <v>1</v>
      </c>
      <c r="H245" s="7">
        <v>250361.92438089475</v>
      </c>
    </row>
    <row r="246" spans="1:8" x14ac:dyDescent="0.25">
      <c r="A246" s="14" t="s">
        <v>49</v>
      </c>
      <c r="B246" s="18" t="s">
        <v>46</v>
      </c>
      <c r="C246" s="18" t="s">
        <v>47</v>
      </c>
      <c r="D246" s="18" t="s">
        <v>324</v>
      </c>
      <c r="E246" s="27">
        <v>42551</v>
      </c>
      <c r="F246" s="7">
        <v>145819.49981416986</v>
      </c>
      <c r="G246" s="43">
        <v>1</v>
      </c>
      <c r="H246" s="7">
        <v>145819.49981416986</v>
      </c>
    </row>
    <row r="247" spans="1:8" x14ac:dyDescent="0.25">
      <c r="A247" s="14" t="s">
        <v>49</v>
      </c>
      <c r="B247" s="18" t="s">
        <v>46</v>
      </c>
      <c r="C247" s="18" t="s">
        <v>47</v>
      </c>
      <c r="D247" s="18" t="s">
        <v>325</v>
      </c>
      <c r="E247" s="27">
        <v>42551</v>
      </c>
      <c r="F247" s="7">
        <v>489385.14097310364</v>
      </c>
      <c r="G247" s="43">
        <v>1</v>
      </c>
      <c r="H247" s="7">
        <v>489385.14097310364</v>
      </c>
    </row>
    <row r="248" spans="1:8" x14ac:dyDescent="0.25">
      <c r="A248" s="14">
        <v>2598</v>
      </c>
      <c r="B248" s="15" t="s">
        <v>42</v>
      </c>
      <c r="C248" s="15" t="s">
        <v>41</v>
      </c>
      <c r="D248" s="15" t="s">
        <v>326</v>
      </c>
      <c r="E248" s="25">
        <v>39994</v>
      </c>
      <c r="F248" s="7">
        <v>98706.579601596168</v>
      </c>
      <c r="G248" s="43">
        <v>1</v>
      </c>
      <c r="H248" s="7">
        <v>98706.579601596168</v>
      </c>
    </row>
    <row r="249" spans="1:8" x14ac:dyDescent="0.25">
      <c r="A249" s="14">
        <v>2649</v>
      </c>
      <c r="B249" s="15" t="s">
        <v>42</v>
      </c>
      <c r="C249" s="15" t="s">
        <v>43</v>
      </c>
      <c r="D249" s="15" t="s">
        <v>327</v>
      </c>
      <c r="E249" s="25">
        <v>40724</v>
      </c>
      <c r="F249" s="7">
        <v>24182.19115466209</v>
      </c>
      <c r="G249" s="43">
        <v>0.14000000000000001</v>
      </c>
      <c r="H249" s="7">
        <v>3385.5067616526931</v>
      </c>
    </row>
    <row r="250" spans="1:8" x14ac:dyDescent="0.25">
      <c r="A250" s="14">
        <v>2650</v>
      </c>
      <c r="B250" s="15" t="s">
        <v>42</v>
      </c>
      <c r="C250" s="15" t="s">
        <v>43</v>
      </c>
      <c r="D250" s="15" t="s">
        <v>328</v>
      </c>
      <c r="E250" s="25">
        <v>40724</v>
      </c>
      <c r="F250" s="7">
        <v>43036.915648045258</v>
      </c>
      <c r="G250" s="43">
        <v>0</v>
      </c>
      <c r="H250" s="7">
        <v>0</v>
      </c>
    </row>
    <row r="251" spans="1:8" x14ac:dyDescent="0.25">
      <c r="A251" s="14">
        <v>2668</v>
      </c>
      <c r="B251" s="15" t="s">
        <v>42</v>
      </c>
      <c r="C251" s="15" t="s">
        <v>45</v>
      </c>
      <c r="D251" s="15" t="s">
        <v>329</v>
      </c>
      <c r="E251" s="25">
        <v>40724</v>
      </c>
      <c r="F251" s="7">
        <v>2136730.1147307809</v>
      </c>
      <c r="G251" s="43">
        <v>1</v>
      </c>
      <c r="H251" s="7">
        <v>2136730.1147307809</v>
      </c>
    </row>
    <row r="252" spans="1:8" x14ac:dyDescent="0.25">
      <c r="A252" s="14" t="s">
        <v>50</v>
      </c>
      <c r="B252" s="15" t="s">
        <v>42</v>
      </c>
      <c r="C252" s="15" t="s">
        <v>50</v>
      </c>
      <c r="D252" s="15" t="s">
        <v>330</v>
      </c>
      <c r="E252" s="25">
        <v>42185</v>
      </c>
      <c r="F252" s="7">
        <v>382390.48119224317</v>
      </c>
      <c r="G252" s="43">
        <v>0</v>
      </c>
      <c r="H252" s="7">
        <v>0</v>
      </c>
    </row>
    <row r="253" spans="1:8" x14ac:dyDescent="0.25">
      <c r="A253" s="14">
        <v>2571</v>
      </c>
      <c r="B253" s="15" t="s">
        <v>40</v>
      </c>
      <c r="C253" s="15" t="s">
        <v>43</v>
      </c>
      <c r="D253" s="15" t="s">
        <v>331</v>
      </c>
      <c r="E253" s="25">
        <v>39629</v>
      </c>
      <c r="F253" s="7">
        <v>10868.694429893054</v>
      </c>
      <c r="G253" s="43">
        <v>1</v>
      </c>
      <c r="H253" s="7">
        <v>10868.694429893054</v>
      </c>
    </row>
    <row r="254" spans="1:8" x14ac:dyDescent="0.25">
      <c r="A254" s="14">
        <v>2592</v>
      </c>
      <c r="B254" s="18" t="s">
        <v>40</v>
      </c>
      <c r="C254" s="18" t="s">
        <v>43</v>
      </c>
      <c r="D254" s="18" t="s">
        <v>332</v>
      </c>
      <c r="E254" s="27">
        <v>39994</v>
      </c>
      <c r="F254" s="7">
        <v>10849.133585928837</v>
      </c>
      <c r="G254" s="43">
        <v>1</v>
      </c>
      <c r="H254" s="7">
        <v>10849.133585928837</v>
      </c>
    </row>
    <row r="255" spans="1:8" x14ac:dyDescent="0.25">
      <c r="A255" s="14">
        <v>2599.1</v>
      </c>
      <c r="B255" s="18" t="s">
        <v>40</v>
      </c>
      <c r="C255" s="18" t="s">
        <v>43</v>
      </c>
      <c r="D255" s="18" t="s">
        <v>333</v>
      </c>
      <c r="E255" s="27">
        <v>39994</v>
      </c>
      <c r="F255" s="7">
        <v>36718.239599152985</v>
      </c>
      <c r="G255" s="43">
        <v>1</v>
      </c>
      <c r="H255" s="7">
        <v>36718.239599152985</v>
      </c>
    </row>
    <row r="256" spans="1:8" x14ac:dyDescent="0.25">
      <c r="A256" s="14">
        <v>2600</v>
      </c>
      <c r="B256" s="18" t="s">
        <v>40</v>
      </c>
      <c r="C256" s="18" t="s">
        <v>43</v>
      </c>
      <c r="D256" s="18" t="s">
        <v>334</v>
      </c>
      <c r="E256" s="27">
        <v>39994</v>
      </c>
      <c r="F256" s="7">
        <v>88313.303264753849</v>
      </c>
      <c r="G256" s="43">
        <v>1</v>
      </c>
      <c r="H256" s="7">
        <v>88313.303264753849</v>
      </c>
    </row>
    <row r="257" spans="1:8" x14ac:dyDescent="0.25">
      <c r="A257" s="14">
        <v>2601.1</v>
      </c>
      <c r="B257" s="18" t="s">
        <v>40</v>
      </c>
      <c r="C257" s="18" t="s">
        <v>43</v>
      </c>
      <c r="D257" s="18" t="s">
        <v>335</v>
      </c>
      <c r="E257" s="27">
        <v>39994</v>
      </c>
      <c r="F257" s="7">
        <v>8027.6748266804898</v>
      </c>
      <c r="G257" s="43">
        <v>1</v>
      </c>
      <c r="H257" s="7">
        <v>8027.6748266804898</v>
      </c>
    </row>
    <row r="258" spans="1:8" x14ac:dyDescent="0.25">
      <c r="A258" s="14">
        <v>2608.1999999999998</v>
      </c>
      <c r="B258" s="18" t="s">
        <v>40</v>
      </c>
      <c r="C258" s="18" t="s">
        <v>45</v>
      </c>
      <c r="D258" s="18" t="s">
        <v>336</v>
      </c>
      <c r="E258" s="27">
        <v>39994</v>
      </c>
      <c r="F258" s="7">
        <v>2450498.4846800393</v>
      </c>
      <c r="G258" s="43">
        <v>1</v>
      </c>
      <c r="H258" s="7">
        <v>2450498.4846800393</v>
      </c>
    </row>
    <row r="259" spans="1:8" x14ac:dyDescent="0.25">
      <c r="A259" s="14">
        <v>2610.1999999999998</v>
      </c>
      <c r="B259" s="18" t="s">
        <v>40</v>
      </c>
      <c r="C259" s="18" t="s">
        <v>45</v>
      </c>
      <c r="D259" s="18" t="s">
        <v>337</v>
      </c>
      <c r="E259" s="27">
        <v>39994</v>
      </c>
      <c r="F259" s="7">
        <v>484603.63207837346</v>
      </c>
      <c r="G259" s="43">
        <v>1</v>
      </c>
      <c r="H259" s="7">
        <v>484603.63207837346</v>
      </c>
    </row>
    <row r="260" spans="1:8" x14ac:dyDescent="0.25">
      <c r="A260" s="14">
        <v>2611</v>
      </c>
      <c r="B260" s="18" t="s">
        <v>40</v>
      </c>
      <c r="C260" s="18" t="s">
        <v>45</v>
      </c>
      <c r="D260" s="18" t="s">
        <v>338</v>
      </c>
      <c r="E260" s="27">
        <v>39994</v>
      </c>
      <c r="F260" s="7">
        <v>5325958.8340077382</v>
      </c>
      <c r="G260" s="43">
        <v>1</v>
      </c>
      <c r="H260" s="7">
        <v>5325958.8340077382</v>
      </c>
    </row>
    <row r="261" spans="1:8" x14ac:dyDescent="0.25">
      <c r="A261" s="14">
        <v>2614</v>
      </c>
      <c r="B261" s="18" t="s">
        <v>40</v>
      </c>
      <c r="C261" s="18" t="s">
        <v>43</v>
      </c>
      <c r="D261" s="18" t="s">
        <v>339</v>
      </c>
      <c r="E261" s="27">
        <v>40359</v>
      </c>
      <c r="F261" s="7">
        <v>13581.452237061196</v>
      </c>
      <c r="G261" s="43">
        <v>1</v>
      </c>
      <c r="H261" s="7">
        <v>13581.452237061196</v>
      </c>
    </row>
    <row r="262" spans="1:8" x14ac:dyDescent="0.25">
      <c r="A262" s="14">
        <v>2615</v>
      </c>
      <c r="B262" s="18" t="s">
        <v>40</v>
      </c>
      <c r="C262" s="18" t="s">
        <v>43</v>
      </c>
      <c r="D262" s="18" t="s">
        <v>340</v>
      </c>
      <c r="E262" s="27">
        <v>40359</v>
      </c>
      <c r="F262" s="7">
        <v>18103.247845378475</v>
      </c>
      <c r="G262" s="43">
        <v>1</v>
      </c>
      <c r="H262" s="7">
        <v>18103.247845378475</v>
      </c>
    </row>
    <row r="263" spans="1:8" x14ac:dyDescent="0.25">
      <c r="A263" s="14">
        <v>2625</v>
      </c>
      <c r="B263" s="18" t="s">
        <v>40</v>
      </c>
      <c r="C263" s="18" t="s">
        <v>41</v>
      </c>
      <c r="D263" s="18" t="s">
        <v>341</v>
      </c>
      <c r="E263" s="27">
        <v>40359</v>
      </c>
      <c r="F263" s="7">
        <v>1211997.0328104733</v>
      </c>
      <c r="G263" s="43">
        <v>1</v>
      </c>
      <c r="H263" s="7">
        <v>1211997.0328104733</v>
      </c>
    </row>
    <row r="264" spans="1:8" x14ac:dyDescent="0.25">
      <c r="A264" s="14">
        <v>2626</v>
      </c>
      <c r="B264" s="18" t="s">
        <v>40</v>
      </c>
      <c r="C264" s="18" t="s">
        <v>43</v>
      </c>
      <c r="D264" s="18" t="s">
        <v>342</v>
      </c>
      <c r="E264" s="27">
        <v>40359</v>
      </c>
      <c r="F264" s="7">
        <v>52635.233273968195</v>
      </c>
      <c r="G264" s="43">
        <v>1</v>
      </c>
      <c r="H264" s="7">
        <v>52635.233273968195</v>
      </c>
    </row>
    <row r="265" spans="1:8" x14ac:dyDescent="0.25">
      <c r="A265" s="14">
        <v>2627</v>
      </c>
      <c r="B265" s="18" t="s">
        <v>40</v>
      </c>
      <c r="C265" s="18" t="s">
        <v>43</v>
      </c>
      <c r="D265" s="18" t="s">
        <v>343</v>
      </c>
      <c r="E265" s="27">
        <v>40359</v>
      </c>
      <c r="F265" s="7">
        <v>22773.339565474405</v>
      </c>
      <c r="G265" s="43">
        <v>1</v>
      </c>
      <c r="H265" s="7">
        <v>22773.339565474405</v>
      </c>
    </row>
    <row r="266" spans="1:8" x14ac:dyDescent="0.25">
      <c r="A266" s="14">
        <v>2637</v>
      </c>
      <c r="B266" s="18" t="s">
        <v>40</v>
      </c>
      <c r="C266" s="18" t="s">
        <v>43</v>
      </c>
      <c r="D266" s="18" t="s">
        <v>344</v>
      </c>
      <c r="E266" s="27">
        <v>40359</v>
      </c>
      <c r="F266" s="7">
        <v>1230748.9772808088</v>
      </c>
      <c r="G266" s="43">
        <v>1</v>
      </c>
      <c r="H266" s="7">
        <v>1230748.9772808088</v>
      </c>
    </row>
    <row r="267" spans="1:8" x14ac:dyDescent="0.25">
      <c r="A267" s="14">
        <v>2638</v>
      </c>
      <c r="B267" s="18" t="s">
        <v>40</v>
      </c>
      <c r="C267" s="18" t="s">
        <v>43</v>
      </c>
      <c r="D267" s="18" t="s">
        <v>345</v>
      </c>
      <c r="E267" s="27">
        <v>40359</v>
      </c>
      <c r="F267" s="7">
        <v>43292.578231913358</v>
      </c>
      <c r="G267" s="43">
        <v>1</v>
      </c>
      <c r="H267" s="7">
        <v>43292.578231913358</v>
      </c>
    </row>
    <row r="268" spans="1:8" x14ac:dyDescent="0.25">
      <c r="A268" s="14">
        <v>2639</v>
      </c>
      <c r="B268" s="18" t="s">
        <v>40</v>
      </c>
      <c r="C268" s="18" t="s">
        <v>43</v>
      </c>
      <c r="D268" s="18" t="s">
        <v>346</v>
      </c>
      <c r="E268" s="27">
        <v>40359</v>
      </c>
      <c r="F268" s="7">
        <v>43292.578231913358</v>
      </c>
      <c r="G268" s="43">
        <v>1</v>
      </c>
      <c r="H268" s="7">
        <v>43292.578231913358</v>
      </c>
    </row>
    <row r="269" spans="1:8" x14ac:dyDescent="0.25">
      <c r="A269" s="14">
        <v>2653</v>
      </c>
      <c r="B269" s="18" t="s">
        <v>40</v>
      </c>
      <c r="C269" s="18" t="s">
        <v>43</v>
      </c>
      <c r="D269" s="18" t="s">
        <v>347</v>
      </c>
      <c r="E269" s="27">
        <v>40724</v>
      </c>
      <c r="F269" s="7">
        <v>24397.975132841704</v>
      </c>
      <c r="G269" s="43">
        <v>1</v>
      </c>
      <c r="H269" s="7">
        <v>24397.975132841704</v>
      </c>
    </row>
    <row r="270" spans="1:8" x14ac:dyDescent="0.25">
      <c r="A270" s="14">
        <v>2667</v>
      </c>
      <c r="B270" s="18" t="s">
        <v>40</v>
      </c>
      <c r="C270" s="18" t="s">
        <v>45</v>
      </c>
      <c r="D270" s="18" t="s">
        <v>348</v>
      </c>
      <c r="E270" s="27">
        <v>40724</v>
      </c>
      <c r="F270" s="7">
        <v>36180.979141327407</v>
      </c>
      <c r="G270" s="43">
        <v>1</v>
      </c>
      <c r="H270" s="7">
        <v>36180.979141327407</v>
      </c>
    </row>
    <row r="271" spans="1:8" x14ac:dyDescent="0.25">
      <c r="A271" s="14">
        <v>2669</v>
      </c>
      <c r="B271" s="18" t="s">
        <v>40</v>
      </c>
      <c r="C271" s="18" t="s">
        <v>43</v>
      </c>
      <c r="D271" s="18" t="s">
        <v>349</v>
      </c>
      <c r="E271" s="27">
        <v>40724</v>
      </c>
      <c r="F271" s="7">
        <v>13273.112257803819</v>
      </c>
      <c r="G271" s="43">
        <v>1</v>
      </c>
      <c r="H271" s="7">
        <v>13273.112257803819</v>
      </c>
    </row>
    <row r="272" spans="1:8" x14ac:dyDescent="0.25">
      <c r="A272" s="14">
        <v>2702</v>
      </c>
      <c r="B272" s="18" t="s">
        <v>40</v>
      </c>
      <c r="C272" s="18" t="s">
        <v>45</v>
      </c>
      <c r="D272" s="18" t="s">
        <v>350</v>
      </c>
      <c r="E272" s="27">
        <v>41455</v>
      </c>
      <c r="F272" s="7">
        <v>51227.996288733979</v>
      </c>
      <c r="G272" s="43">
        <v>1</v>
      </c>
      <c r="H272" s="7">
        <v>51227.996288733979</v>
      </c>
    </row>
    <row r="273" spans="1:8" x14ac:dyDescent="0.25">
      <c r="A273" s="14">
        <v>2724</v>
      </c>
      <c r="B273" s="18" t="s">
        <v>40</v>
      </c>
      <c r="C273" s="18" t="s">
        <v>43</v>
      </c>
      <c r="D273" s="18" t="s">
        <v>351</v>
      </c>
      <c r="E273" s="27">
        <v>41820</v>
      </c>
      <c r="F273" s="7">
        <v>48361.517677986543</v>
      </c>
      <c r="G273" s="43">
        <v>1</v>
      </c>
      <c r="H273" s="7">
        <v>48361.517677986543</v>
      </c>
    </row>
    <row r="274" spans="1:8" x14ac:dyDescent="0.25">
      <c r="A274" s="14">
        <v>2734</v>
      </c>
      <c r="B274" s="18" t="s">
        <v>40</v>
      </c>
      <c r="C274" s="18" t="s">
        <v>43</v>
      </c>
      <c r="D274" s="18" t="s">
        <v>352</v>
      </c>
      <c r="E274" s="27">
        <v>41820</v>
      </c>
      <c r="F274" s="7">
        <v>19256.753678834953</v>
      </c>
      <c r="G274" s="43">
        <v>1</v>
      </c>
      <c r="H274" s="7">
        <v>19256.753678834953</v>
      </c>
    </row>
    <row r="275" spans="1:8" x14ac:dyDescent="0.25">
      <c r="A275" s="14">
        <v>2797</v>
      </c>
      <c r="B275" s="18" t="s">
        <v>40</v>
      </c>
      <c r="C275" s="18" t="s">
        <v>43</v>
      </c>
      <c r="D275" s="18" t="s">
        <v>353</v>
      </c>
      <c r="E275" s="27">
        <v>42368</v>
      </c>
      <c r="F275" s="7">
        <v>15541.845738909173</v>
      </c>
      <c r="G275" s="43">
        <v>1</v>
      </c>
      <c r="H275" s="7">
        <v>15541.845738909173</v>
      </c>
    </row>
    <row r="276" spans="1:8" x14ac:dyDescent="0.25">
      <c r="A276" s="14">
        <v>2798</v>
      </c>
      <c r="B276" s="18" t="s">
        <v>40</v>
      </c>
      <c r="C276" s="18" t="s">
        <v>43</v>
      </c>
      <c r="D276" s="18" t="s">
        <v>354</v>
      </c>
      <c r="E276" s="27">
        <v>42270</v>
      </c>
      <c r="F276" s="7">
        <v>9151.3422754444582</v>
      </c>
      <c r="G276" s="43">
        <v>1</v>
      </c>
      <c r="H276" s="7">
        <v>9151.3422754444582</v>
      </c>
    </row>
    <row r="277" spans="1:8" x14ac:dyDescent="0.25">
      <c r="A277" s="14">
        <v>2825</v>
      </c>
      <c r="B277" s="18" t="s">
        <v>40</v>
      </c>
      <c r="C277" s="18" t="s">
        <v>43</v>
      </c>
      <c r="D277" s="18" t="s">
        <v>355</v>
      </c>
      <c r="E277" s="27">
        <v>42908</v>
      </c>
      <c r="F277" s="7">
        <v>15786.606284614234</v>
      </c>
      <c r="G277" s="43">
        <v>1</v>
      </c>
      <c r="H277" s="7">
        <v>15786.606284614234</v>
      </c>
    </row>
    <row r="278" spans="1:8" x14ac:dyDescent="0.25">
      <c r="A278" s="14">
        <v>2832</v>
      </c>
      <c r="B278" s="18" t="s">
        <v>40</v>
      </c>
      <c r="C278" s="18" t="s">
        <v>45</v>
      </c>
      <c r="D278" s="18" t="s">
        <v>356</v>
      </c>
      <c r="E278" s="27">
        <v>42916</v>
      </c>
      <c r="F278" s="7">
        <v>48698.316242115681</v>
      </c>
      <c r="G278" s="43">
        <v>1</v>
      </c>
      <c r="H278" s="7">
        <v>48698.316242115681</v>
      </c>
    </row>
    <row r="279" spans="1:8" x14ac:dyDescent="0.25">
      <c r="A279" s="14">
        <v>2833</v>
      </c>
      <c r="B279" s="18" t="s">
        <v>40</v>
      </c>
      <c r="C279" s="18" t="s">
        <v>45</v>
      </c>
      <c r="D279" s="18" t="s">
        <v>357</v>
      </c>
      <c r="E279" s="27">
        <v>42916</v>
      </c>
      <c r="F279" s="7">
        <v>40590.724576786633</v>
      </c>
      <c r="G279" s="43">
        <v>1</v>
      </c>
      <c r="H279" s="7">
        <v>40590.724576786633</v>
      </c>
    </row>
    <row r="280" spans="1:8" x14ac:dyDescent="0.25">
      <c r="A280" s="14">
        <v>2834</v>
      </c>
      <c r="B280" s="18" t="s">
        <v>40</v>
      </c>
      <c r="C280" s="18" t="s">
        <v>43</v>
      </c>
      <c r="D280" s="18" t="s">
        <v>358</v>
      </c>
      <c r="E280" s="27">
        <v>42916</v>
      </c>
      <c r="F280" s="7">
        <v>997537.88929969503</v>
      </c>
      <c r="G280" s="43">
        <v>1</v>
      </c>
      <c r="H280" s="7">
        <v>997537.88929969503</v>
      </c>
    </row>
    <row r="281" spans="1:8" x14ac:dyDescent="0.25">
      <c r="A281" s="14" t="s">
        <v>51</v>
      </c>
      <c r="B281" s="18" t="s">
        <v>40</v>
      </c>
      <c r="C281" s="18" t="s">
        <v>45</v>
      </c>
      <c r="D281" s="18" t="s">
        <v>359</v>
      </c>
      <c r="E281" s="27">
        <v>42185</v>
      </c>
      <c r="F281" s="7">
        <v>105672.83168153129</v>
      </c>
      <c r="G281" s="43">
        <v>1</v>
      </c>
      <c r="H281" s="7">
        <v>105672.83168153129</v>
      </c>
    </row>
    <row r="282" spans="1:8" x14ac:dyDescent="0.25">
      <c r="A282" s="14" t="s">
        <v>52</v>
      </c>
      <c r="B282" s="18" t="s">
        <v>40</v>
      </c>
      <c r="C282" s="18" t="s">
        <v>41</v>
      </c>
      <c r="D282" s="18" t="s">
        <v>360</v>
      </c>
      <c r="E282" s="27">
        <v>42185</v>
      </c>
      <c r="F282" s="7">
        <v>139089.34741913696</v>
      </c>
      <c r="G282" s="43">
        <v>1</v>
      </c>
      <c r="H282" s="7">
        <v>139089.34741913696</v>
      </c>
    </row>
    <row r="283" spans="1:8" x14ac:dyDescent="0.25">
      <c r="A283" s="14" t="s">
        <v>53</v>
      </c>
      <c r="B283" s="18" t="s">
        <v>40</v>
      </c>
      <c r="C283" s="18" t="s">
        <v>43</v>
      </c>
      <c r="D283" s="18" t="s">
        <v>361</v>
      </c>
      <c r="E283" s="27">
        <v>42551</v>
      </c>
      <c r="F283" s="7">
        <v>5074181.474076381</v>
      </c>
      <c r="G283" s="43">
        <v>1</v>
      </c>
      <c r="H283" s="7">
        <v>5074181.474076381</v>
      </c>
    </row>
    <row r="284" spans="1:8" x14ac:dyDescent="0.25">
      <c r="A284" s="14" t="s">
        <v>54</v>
      </c>
      <c r="B284" s="18" t="s">
        <v>40</v>
      </c>
      <c r="C284" s="18" t="s">
        <v>43</v>
      </c>
      <c r="D284" s="18" t="s">
        <v>362</v>
      </c>
      <c r="E284" s="27">
        <v>42551</v>
      </c>
      <c r="F284" s="7">
        <v>4526970.4898884231</v>
      </c>
      <c r="G284" s="43">
        <v>1</v>
      </c>
      <c r="H284" s="7">
        <v>4526970.4898884231</v>
      </c>
    </row>
    <row r="285" spans="1:8" x14ac:dyDescent="0.25">
      <c r="A285" s="14" t="s">
        <v>55</v>
      </c>
      <c r="B285" s="18" t="s">
        <v>40</v>
      </c>
      <c r="C285" s="18" t="s">
        <v>43</v>
      </c>
      <c r="D285" s="18" t="s">
        <v>363</v>
      </c>
      <c r="E285" s="27">
        <v>42551</v>
      </c>
      <c r="F285" s="7">
        <v>18562326.04133527</v>
      </c>
      <c r="G285" s="43">
        <v>1</v>
      </c>
      <c r="H285" s="7">
        <v>18562326.04133527</v>
      </c>
    </row>
    <row r="286" spans="1:8" x14ac:dyDescent="0.25">
      <c r="A286" s="14" t="s">
        <v>56</v>
      </c>
      <c r="B286" s="18" t="s">
        <v>40</v>
      </c>
      <c r="C286" s="18" t="s">
        <v>43</v>
      </c>
      <c r="D286" s="18" t="s">
        <v>364</v>
      </c>
      <c r="E286" s="27">
        <v>42627</v>
      </c>
      <c r="F286" s="7">
        <v>5434.7831411005673</v>
      </c>
      <c r="G286" s="43">
        <v>0</v>
      </c>
      <c r="H286" s="7">
        <v>0</v>
      </c>
    </row>
    <row r="287" spans="1:8" x14ac:dyDescent="0.25">
      <c r="A287" s="14" t="s">
        <v>57</v>
      </c>
      <c r="B287" s="18" t="s">
        <v>40</v>
      </c>
      <c r="C287" s="18" t="s">
        <v>45</v>
      </c>
      <c r="D287" s="18" t="s">
        <v>365</v>
      </c>
      <c r="E287" s="27">
        <v>42916</v>
      </c>
      <c r="F287" s="7">
        <v>21507.276925712107</v>
      </c>
      <c r="G287" s="43">
        <v>1</v>
      </c>
      <c r="H287" s="7">
        <v>21507.276925712107</v>
      </c>
    </row>
    <row r="288" spans="1:8" x14ac:dyDescent="0.25">
      <c r="A288" s="14" t="s">
        <v>50</v>
      </c>
      <c r="B288" s="18" t="s">
        <v>40</v>
      </c>
      <c r="C288" s="18" t="s">
        <v>50</v>
      </c>
      <c r="D288" s="18" t="s">
        <v>366</v>
      </c>
      <c r="E288" s="27">
        <v>42551</v>
      </c>
      <c r="F288" s="7">
        <v>643088.88994201017</v>
      </c>
      <c r="G288" s="43">
        <v>1</v>
      </c>
      <c r="H288" s="7">
        <v>643088.88994201017</v>
      </c>
    </row>
    <row r="289" spans="1:8" x14ac:dyDescent="0.25">
      <c r="A289" s="14" t="s">
        <v>50</v>
      </c>
      <c r="B289" s="18" t="s">
        <v>40</v>
      </c>
      <c r="C289" s="18" t="s">
        <v>50</v>
      </c>
      <c r="D289" s="18" t="s">
        <v>367</v>
      </c>
      <c r="E289" s="27">
        <v>42916</v>
      </c>
      <c r="F289" s="7">
        <v>157298.69044225421</v>
      </c>
      <c r="G289" s="43">
        <v>0</v>
      </c>
      <c r="H289" s="7">
        <v>0</v>
      </c>
    </row>
    <row r="290" spans="1:8" x14ac:dyDescent="0.25">
      <c r="A290" s="14" t="s">
        <v>50</v>
      </c>
      <c r="B290" s="18" t="s">
        <v>40</v>
      </c>
      <c r="C290" s="18" t="s">
        <v>50</v>
      </c>
      <c r="D290" s="18" t="s">
        <v>368</v>
      </c>
      <c r="E290" s="27">
        <v>42916</v>
      </c>
      <c r="F290" s="7">
        <v>64774.628494603385</v>
      </c>
      <c r="G290" s="43">
        <v>0</v>
      </c>
      <c r="H290" s="7">
        <v>0</v>
      </c>
    </row>
    <row r="291" spans="1:8" x14ac:dyDescent="0.25">
      <c r="A291" s="14">
        <v>2898</v>
      </c>
      <c r="B291" s="18" t="s">
        <v>43</v>
      </c>
      <c r="D291" s="18" t="s">
        <v>369</v>
      </c>
      <c r="E291" s="27">
        <v>43646</v>
      </c>
      <c r="F291" s="7">
        <v>1246961.5471638346</v>
      </c>
      <c r="G291" s="43">
        <v>0.5</v>
      </c>
      <c r="H291" s="7">
        <v>623480.77358191728</v>
      </c>
    </row>
    <row r="292" spans="1:8" x14ac:dyDescent="0.25">
      <c r="A292" s="14">
        <v>2899</v>
      </c>
      <c r="B292" s="18" t="s">
        <v>47</v>
      </c>
      <c r="D292" s="18" t="s">
        <v>370</v>
      </c>
      <c r="E292" s="27">
        <v>43646</v>
      </c>
      <c r="F292" s="7">
        <v>441894.49497359601</v>
      </c>
      <c r="G292" s="43">
        <v>0.5</v>
      </c>
      <c r="H292" s="7">
        <v>220947.24748679801</v>
      </c>
    </row>
    <row r="293" spans="1:8" x14ac:dyDescent="0.25">
      <c r="A293" s="14">
        <v>2900</v>
      </c>
      <c r="B293" s="18" t="s">
        <v>41</v>
      </c>
      <c r="D293" s="18" t="s">
        <v>371</v>
      </c>
      <c r="E293" s="27">
        <v>43646</v>
      </c>
      <c r="F293" s="7">
        <v>40004.746607043016</v>
      </c>
      <c r="G293" s="43">
        <v>0.5</v>
      </c>
      <c r="H293" s="7">
        <v>20002.373303521508</v>
      </c>
    </row>
    <row r="294" spans="1:8" x14ac:dyDescent="0.25">
      <c r="A294" s="14">
        <v>2901</v>
      </c>
      <c r="B294" s="18" t="s">
        <v>45</v>
      </c>
      <c r="D294" s="18" t="s">
        <v>372</v>
      </c>
      <c r="E294" s="27">
        <v>43646</v>
      </c>
      <c r="F294" s="7">
        <v>52076.345302853602</v>
      </c>
      <c r="G294" s="43">
        <v>0.5</v>
      </c>
      <c r="H294" s="7">
        <v>26038.172651426801</v>
      </c>
    </row>
    <row r="295" spans="1:8" x14ac:dyDescent="0.25">
      <c r="A295" s="14">
        <v>2902</v>
      </c>
      <c r="B295" s="18" t="s">
        <v>43</v>
      </c>
      <c r="D295" s="18" t="s">
        <v>373</v>
      </c>
      <c r="E295" s="27">
        <v>43646</v>
      </c>
      <c r="F295" s="7">
        <v>8293.1785790079794</v>
      </c>
      <c r="G295" s="43">
        <v>0.5</v>
      </c>
      <c r="H295" s="7">
        <v>4146.5892895039897</v>
      </c>
    </row>
    <row r="296" spans="1:8" x14ac:dyDescent="0.25">
      <c r="A296" s="14">
        <v>2982</v>
      </c>
      <c r="B296" s="18" t="s">
        <v>45</v>
      </c>
      <c r="D296" s="18" t="s">
        <v>374</v>
      </c>
      <c r="E296" s="27">
        <v>44742</v>
      </c>
      <c r="F296" s="7">
        <v>779217.821133369</v>
      </c>
      <c r="G296" s="43">
        <v>0.11</v>
      </c>
      <c r="H296" s="7">
        <v>85713.960324670596</v>
      </c>
    </row>
    <row r="297" spans="1:8" x14ac:dyDescent="0.25">
      <c r="A297" s="14">
        <v>2983</v>
      </c>
      <c r="B297" s="18" t="s">
        <v>47</v>
      </c>
      <c r="D297" s="18" t="s">
        <v>375</v>
      </c>
      <c r="E297" s="27">
        <v>44742</v>
      </c>
      <c r="F297" s="7">
        <v>879085.06967048056</v>
      </c>
      <c r="G297" s="43">
        <v>0</v>
      </c>
      <c r="H297" s="7">
        <v>0</v>
      </c>
    </row>
    <row r="298" spans="1:8" x14ac:dyDescent="0.25">
      <c r="A298" s="14">
        <v>2984</v>
      </c>
      <c r="B298" s="18" t="s">
        <v>45</v>
      </c>
      <c r="D298" s="18" t="s">
        <v>376</v>
      </c>
      <c r="E298" s="27">
        <v>44742</v>
      </c>
      <c r="F298" s="7">
        <v>460388.25192507758</v>
      </c>
      <c r="G298" s="44">
        <v>0</v>
      </c>
      <c r="H298" s="7">
        <v>0</v>
      </c>
    </row>
    <row r="299" spans="1:8" x14ac:dyDescent="0.25">
      <c r="A299" s="14">
        <v>2985</v>
      </c>
      <c r="B299" s="18" t="s">
        <v>45</v>
      </c>
      <c r="D299" s="18" t="s">
        <v>377</v>
      </c>
      <c r="E299" s="27">
        <v>44742</v>
      </c>
      <c r="F299" s="7">
        <v>851723.97818645497</v>
      </c>
      <c r="G299" s="44">
        <v>0</v>
      </c>
      <c r="H299" s="7">
        <v>0</v>
      </c>
    </row>
    <row r="300" spans="1:8" x14ac:dyDescent="0.25">
      <c r="A300" s="14" t="s">
        <v>58</v>
      </c>
      <c r="B300" s="18" t="s">
        <v>50</v>
      </c>
      <c r="D300" s="18" t="s">
        <v>378</v>
      </c>
      <c r="E300" s="27">
        <v>43646</v>
      </c>
      <c r="F300" s="7">
        <v>1670277.0308594406</v>
      </c>
      <c r="G300" s="43">
        <v>0.93</v>
      </c>
      <c r="H300" s="7">
        <v>1553357.6386992799</v>
      </c>
    </row>
    <row r="301" spans="1:8" x14ac:dyDescent="0.25">
      <c r="A301" s="14" t="s">
        <v>59</v>
      </c>
      <c r="B301" s="18" t="s">
        <v>50</v>
      </c>
      <c r="D301" s="18" t="s">
        <v>379</v>
      </c>
      <c r="E301" s="27">
        <v>44012</v>
      </c>
      <c r="F301" s="7">
        <v>7163.4457356773428</v>
      </c>
      <c r="G301" s="43">
        <v>0.2</v>
      </c>
      <c r="H301" s="7">
        <v>1432.6891471354686</v>
      </c>
    </row>
    <row r="302" spans="1:8" x14ac:dyDescent="0.25">
      <c r="A302" s="14" t="s">
        <v>60</v>
      </c>
      <c r="B302" s="18" t="s">
        <v>50</v>
      </c>
      <c r="D302" s="18" t="s">
        <v>380</v>
      </c>
      <c r="E302" s="27">
        <v>44742</v>
      </c>
      <c r="F302" s="7">
        <v>33588.584770200818</v>
      </c>
      <c r="G302" s="44">
        <v>0</v>
      </c>
      <c r="H302" s="7">
        <v>0</v>
      </c>
    </row>
    <row r="303" spans="1:8" x14ac:dyDescent="0.25">
      <c r="A303" s="14" t="s">
        <v>61</v>
      </c>
      <c r="B303" s="18" t="s">
        <v>50</v>
      </c>
      <c r="D303" s="18" t="s">
        <v>381</v>
      </c>
      <c r="E303" s="27">
        <v>44742</v>
      </c>
      <c r="F303" s="7">
        <v>19797.609315811074</v>
      </c>
      <c r="G303" s="43">
        <v>0.2</v>
      </c>
      <c r="H303" s="7">
        <v>3959.5218631622151</v>
      </c>
    </row>
    <row r="304" spans="1:8" x14ac:dyDescent="0.25">
      <c r="A304" s="14" t="s">
        <v>62</v>
      </c>
      <c r="B304" s="18" t="s">
        <v>46</v>
      </c>
      <c r="C304" s="18" t="s">
        <v>47</v>
      </c>
      <c r="D304" s="15" t="s">
        <v>382</v>
      </c>
      <c r="E304" s="25">
        <v>43281</v>
      </c>
      <c r="F304" s="7">
        <v>203178.70628595277</v>
      </c>
      <c r="G304" s="43">
        <v>0.5</v>
      </c>
      <c r="H304" s="7">
        <v>101589.35314297638</v>
      </c>
    </row>
    <row r="305" spans="1:8" x14ac:dyDescent="0.25">
      <c r="A305" s="14" t="s">
        <v>63</v>
      </c>
      <c r="B305" s="18" t="s">
        <v>46</v>
      </c>
      <c r="C305" s="18" t="s">
        <v>47</v>
      </c>
      <c r="D305" s="15" t="s">
        <v>383</v>
      </c>
      <c r="E305" s="25">
        <v>43281</v>
      </c>
      <c r="F305" s="7">
        <v>99781.360999375713</v>
      </c>
      <c r="G305" s="43">
        <v>0.5</v>
      </c>
      <c r="H305" s="7">
        <v>49890.680499687856</v>
      </c>
    </row>
    <row r="306" spans="1:8" x14ac:dyDescent="0.25">
      <c r="A306" s="14" t="s">
        <v>64</v>
      </c>
      <c r="B306" s="18" t="s">
        <v>46</v>
      </c>
      <c r="C306" s="18" t="s">
        <v>47</v>
      </c>
      <c r="D306" s="15" t="s">
        <v>384</v>
      </c>
      <c r="E306" s="25">
        <v>43281</v>
      </c>
      <c r="F306" s="7">
        <v>18312.487628828774</v>
      </c>
      <c r="G306" s="44">
        <v>0</v>
      </c>
      <c r="H306" s="7">
        <v>0</v>
      </c>
    </row>
    <row r="307" spans="1:8" x14ac:dyDescent="0.25">
      <c r="A307" s="14" t="s">
        <v>65</v>
      </c>
      <c r="B307" s="18" t="s">
        <v>46</v>
      </c>
      <c r="C307" s="18" t="s">
        <v>47</v>
      </c>
      <c r="D307" s="15" t="s">
        <v>385</v>
      </c>
      <c r="E307" s="25">
        <v>43281</v>
      </c>
      <c r="F307" s="7">
        <v>88946.368482882623</v>
      </c>
      <c r="G307" s="44">
        <v>0</v>
      </c>
      <c r="H307" s="7">
        <v>0</v>
      </c>
    </row>
    <row r="308" spans="1:8" x14ac:dyDescent="0.25">
      <c r="A308" s="14" t="s">
        <v>66</v>
      </c>
      <c r="B308" s="18" t="s">
        <v>46</v>
      </c>
      <c r="C308" s="18" t="s">
        <v>47</v>
      </c>
      <c r="D308" s="18" t="s">
        <v>386</v>
      </c>
      <c r="E308" s="27">
        <v>43281</v>
      </c>
      <c r="F308" s="7">
        <v>389375.80838212499</v>
      </c>
      <c r="G308" s="44">
        <v>0</v>
      </c>
      <c r="H308" s="7">
        <v>0</v>
      </c>
    </row>
    <row r="309" spans="1:8" x14ac:dyDescent="0.25">
      <c r="A309" s="14" t="s">
        <v>67</v>
      </c>
      <c r="B309" s="18" t="s">
        <v>46</v>
      </c>
      <c r="C309" s="18" t="s">
        <v>47</v>
      </c>
      <c r="D309" s="18" t="s">
        <v>387</v>
      </c>
      <c r="E309" s="27">
        <v>43281</v>
      </c>
      <c r="F309" s="7">
        <v>132711.05385826493</v>
      </c>
      <c r="G309" s="44">
        <v>0</v>
      </c>
      <c r="H309" s="7">
        <v>0</v>
      </c>
    </row>
    <row r="310" spans="1:8" x14ac:dyDescent="0.25">
      <c r="A310" s="14" t="s">
        <v>68</v>
      </c>
      <c r="B310" s="18" t="s">
        <v>46</v>
      </c>
      <c r="C310" s="18" t="s">
        <v>47</v>
      </c>
      <c r="D310" s="18" t="s">
        <v>388</v>
      </c>
      <c r="E310" s="27">
        <v>43646</v>
      </c>
      <c r="F310" s="7">
        <v>106742.57870219453</v>
      </c>
      <c r="G310" s="44">
        <v>0</v>
      </c>
      <c r="H310" s="7">
        <v>0</v>
      </c>
    </row>
    <row r="311" spans="1:8" x14ac:dyDescent="0.25">
      <c r="A311" s="14" t="s">
        <v>69</v>
      </c>
      <c r="B311" s="18" t="s">
        <v>46</v>
      </c>
      <c r="C311" s="18" t="s">
        <v>47</v>
      </c>
      <c r="D311" s="18" t="s">
        <v>389</v>
      </c>
      <c r="E311" s="27">
        <v>43646</v>
      </c>
      <c r="F311" s="7">
        <v>78674.29777289294</v>
      </c>
      <c r="G311" s="44">
        <v>0</v>
      </c>
      <c r="H311" s="7">
        <v>0</v>
      </c>
    </row>
    <row r="312" spans="1:8" x14ac:dyDescent="0.25">
      <c r="A312" s="14" t="s">
        <v>70</v>
      </c>
      <c r="B312" s="18" t="s">
        <v>46</v>
      </c>
      <c r="C312" s="18" t="s">
        <v>47</v>
      </c>
      <c r="D312" s="18" t="s">
        <v>390</v>
      </c>
      <c r="E312" s="27">
        <v>43646</v>
      </c>
      <c r="F312" s="7">
        <v>430509.52374229312</v>
      </c>
      <c r="G312" s="43">
        <v>0.5</v>
      </c>
      <c r="H312" s="7">
        <v>215254.76187114656</v>
      </c>
    </row>
    <row r="313" spans="1:8" x14ac:dyDescent="0.25">
      <c r="A313" s="14" t="s">
        <v>71</v>
      </c>
      <c r="B313" s="18" t="s">
        <v>46</v>
      </c>
      <c r="C313" s="18" t="s">
        <v>47</v>
      </c>
      <c r="D313" s="18" t="s">
        <v>391</v>
      </c>
      <c r="E313" s="27">
        <v>44012</v>
      </c>
      <c r="F313" s="7">
        <v>40446.823505521585</v>
      </c>
      <c r="G313" s="44">
        <v>0</v>
      </c>
      <c r="H313" s="7">
        <v>0</v>
      </c>
    </row>
    <row r="314" spans="1:8" x14ac:dyDescent="0.25">
      <c r="A314" s="14" t="s">
        <v>72</v>
      </c>
      <c r="B314" s="18" t="s">
        <v>46</v>
      </c>
      <c r="C314" s="18" t="s">
        <v>47</v>
      </c>
      <c r="D314" s="18" t="s">
        <v>392</v>
      </c>
      <c r="E314" s="27">
        <v>44012</v>
      </c>
      <c r="F314" s="7">
        <v>58037.601775674462</v>
      </c>
      <c r="G314" s="44">
        <v>0</v>
      </c>
      <c r="H314" s="7">
        <v>0</v>
      </c>
    </row>
    <row r="315" spans="1:8" x14ac:dyDescent="0.25">
      <c r="A315" s="14" t="s">
        <v>73</v>
      </c>
      <c r="B315" s="18" t="s">
        <v>46</v>
      </c>
      <c r="C315" s="18" t="s">
        <v>47</v>
      </c>
      <c r="D315" s="18" t="s">
        <v>393</v>
      </c>
      <c r="E315" s="27">
        <v>44012</v>
      </c>
      <c r="F315" s="7">
        <v>34942.226223705038</v>
      </c>
      <c r="G315" s="44">
        <v>0</v>
      </c>
      <c r="H315" s="7">
        <v>0</v>
      </c>
    </row>
    <row r="316" spans="1:8" x14ac:dyDescent="0.25">
      <c r="A316" s="14" t="s">
        <v>74</v>
      </c>
      <c r="B316" s="18" t="s">
        <v>46</v>
      </c>
      <c r="C316" s="18" t="s">
        <v>47</v>
      </c>
      <c r="D316" s="18" t="s">
        <v>394</v>
      </c>
      <c r="E316" s="27">
        <v>44012</v>
      </c>
      <c r="F316" s="7">
        <v>31591.601791294965</v>
      </c>
      <c r="G316" s="44">
        <v>0</v>
      </c>
      <c r="H316" s="7">
        <v>0</v>
      </c>
    </row>
    <row r="317" spans="1:8" x14ac:dyDescent="0.25">
      <c r="A317" s="14" t="s">
        <v>75</v>
      </c>
      <c r="B317" s="18" t="s">
        <v>46</v>
      </c>
      <c r="C317" s="18" t="s">
        <v>47</v>
      </c>
      <c r="D317" s="18" t="s">
        <v>395</v>
      </c>
      <c r="E317" s="27">
        <v>44012</v>
      </c>
      <c r="F317" s="7">
        <v>171240.84152781474</v>
      </c>
      <c r="G317" s="44">
        <v>0</v>
      </c>
      <c r="H317" s="7">
        <v>0</v>
      </c>
    </row>
    <row r="318" spans="1:8" x14ac:dyDescent="0.25">
      <c r="A318" s="14" t="s">
        <v>76</v>
      </c>
      <c r="B318" s="18" t="s">
        <v>46</v>
      </c>
      <c r="C318" s="18" t="s">
        <v>47</v>
      </c>
      <c r="D318" s="18" t="s">
        <v>396</v>
      </c>
      <c r="E318" s="27">
        <v>44012</v>
      </c>
      <c r="F318" s="7">
        <v>202473.44784420863</v>
      </c>
      <c r="G318" s="43">
        <v>0.5</v>
      </c>
      <c r="H318" s="7">
        <v>101236.72392210431</v>
      </c>
    </row>
    <row r="319" spans="1:8" x14ac:dyDescent="0.25">
      <c r="A319" s="14" t="s">
        <v>77</v>
      </c>
      <c r="B319" s="18" t="s">
        <v>46</v>
      </c>
      <c r="C319" s="18" t="s">
        <v>47</v>
      </c>
      <c r="D319" s="18" t="s">
        <v>397</v>
      </c>
      <c r="E319" s="27">
        <v>44012</v>
      </c>
      <c r="F319" s="7">
        <v>614561.99060333672</v>
      </c>
      <c r="G319" s="43">
        <v>0.5</v>
      </c>
      <c r="H319" s="7">
        <v>307280.99530166836</v>
      </c>
    </row>
    <row r="320" spans="1:8" x14ac:dyDescent="0.25">
      <c r="A320" s="14" t="s">
        <v>78</v>
      </c>
      <c r="B320" s="18" t="s">
        <v>46</v>
      </c>
      <c r="C320" s="18" t="s">
        <v>47</v>
      </c>
      <c r="D320" s="18" t="s">
        <v>398</v>
      </c>
      <c r="E320" s="27">
        <v>44012</v>
      </c>
      <c r="F320" s="7">
        <v>378243.35194469907</v>
      </c>
      <c r="G320" s="43">
        <v>0.5</v>
      </c>
      <c r="H320" s="7">
        <v>189121.67597234953</v>
      </c>
    </row>
    <row r="321" spans="1:8" x14ac:dyDescent="0.25">
      <c r="A321" s="14" t="s">
        <v>79</v>
      </c>
      <c r="B321" s="18" t="s">
        <v>46</v>
      </c>
      <c r="C321" s="18" t="s">
        <v>47</v>
      </c>
      <c r="D321" s="18" t="s">
        <v>399</v>
      </c>
      <c r="E321" s="27">
        <v>44012</v>
      </c>
      <c r="F321" s="7">
        <v>720193.19435948925</v>
      </c>
      <c r="G321" s="43">
        <v>0.5</v>
      </c>
      <c r="H321" s="7">
        <v>360096.59717974463</v>
      </c>
    </row>
    <row r="322" spans="1:8" x14ac:dyDescent="0.25">
      <c r="A322" s="14" t="s">
        <v>80</v>
      </c>
      <c r="B322" s="18" t="s">
        <v>46</v>
      </c>
      <c r="C322" s="18" t="s">
        <v>47</v>
      </c>
      <c r="D322" s="18" t="s">
        <v>400</v>
      </c>
      <c r="E322" s="27">
        <v>44377</v>
      </c>
      <c r="F322" s="7">
        <v>171603.08215955109</v>
      </c>
      <c r="G322" s="44">
        <v>0</v>
      </c>
      <c r="H322" s="7">
        <v>0</v>
      </c>
    </row>
    <row r="323" spans="1:8" x14ac:dyDescent="0.25">
      <c r="A323" s="14" t="s">
        <v>81</v>
      </c>
      <c r="B323" s="18" t="s">
        <v>46</v>
      </c>
      <c r="C323" s="18" t="s">
        <v>47</v>
      </c>
      <c r="D323" s="18" t="s">
        <v>401</v>
      </c>
      <c r="E323" s="27">
        <v>44742</v>
      </c>
      <c r="F323" s="7">
        <v>29407.47602629416</v>
      </c>
      <c r="G323" s="44">
        <v>0</v>
      </c>
      <c r="H323" s="7">
        <v>0</v>
      </c>
    </row>
    <row r="324" spans="1:8" x14ac:dyDescent="0.25">
      <c r="A324" s="14" t="s">
        <v>82</v>
      </c>
      <c r="B324" s="18" t="s">
        <v>46</v>
      </c>
      <c r="C324" s="18" t="s">
        <v>47</v>
      </c>
      <c r="D324" s="18" t="s">
        <v>402</v>
      </c>
      <c r="E324" s="27">
        <v>44742</v>
      </c>
      <c r="F324" s="7">
        <v>500157.27831728425</v>
      </c>
      <c r="G324" s="43">
        <v>1</v>
      </c>
      <c r="H324" s="7">
        <v>500157.27831728425</v>
      </c>
    </row>
    <row r="325" spans="1:8" x14ac:dyDescent="0.25">
      <c r="A325" s="14" t="s">
        <v>83</v>
      </c>
      <c r="B325" s="18" t="s">
        <v>46</v>
      </c>
      <c r="C325" s="18" t="s">
        <v>47</v>
      </c>
      <c r="D325" s="18" t="s">
        <v>403</v>
      </c>
      <c r="E325" s="27">
        <v>44742</v>
      </c>
      <c r="F325" s="7">
        <v>75366.671668550116</v>
      </c>
      <c r="G325" s="44">
        <v>0</v>
      </c>
      <c r="H325" s="7">
        <v>0</v>
      </c>
    </row>
    <row r="326" spans="1:8" x14ac:dyDescent="0.25">
      <c r="A326" s="14" t="s">
        <v>84</v>
      </c>
      <c r="B326" s="18" t="s">
        <v>46</v>
      </c>
      <c r="C326" s="18" t="s">
        <v>47</v>
      </c>
      <c r="D326" s="18" t="s">
        <v>404</v>
      </c>
      <c r="E326" s="27">
        <v>44742</v>
      </c>
      <c r="F326" s="7">
        <v>78439.875756005553</v>
      </c>
      <c r="G326" s="44">
        <v>0</v>
      </c>
      <c r="H326" s="7">
        <v>0</v>
      </c>
    </row>
    <row r="327" spans="1:8" x14ac:dyDescent="0.25">
      <c r="A327" s="14" t="s">
        <v>85</v>
      </c>
      <c r="B327" s="18" t="s">
        <v>46</v>
      </c>
      <c r="C327" s="18" t="s">
        <v>47</v>
      </c>
      <c r="D327" s="18" t="s">
        <v>405</v>
      </c>
      <c r="E327" s="27">
        <v>44742</v>
      </c>
      <c r="F327" s="7">
        <v>760398.49706754636</v>
      </c>
      <c r="G327" s="43">
        <v>0.2</v>
      </c>
      <c r="H327" s="7">
        <v>152079.69941350928</v>
      </c>
    </row>
    <row r="328" spans="1:8" x14ac:dyDescent="0.25">
      <c r="A328" s="14" t="s">
        <v>86</v>
      </c>
      <c r="B328" s="18" t="s">
        <v>46</v>
      </c>
      <c r="C328" s="18" t="s">
        <v>47</v>
      </c>
      <c r="D328" s="18" t="s">
        <v>406</v>
      </c>
      <c r="E328" s="27">
        <v>44742</v>
      </c>
      <c r="F328" s="7">
        <v>132147.77576058399</v>
      </c>
      <c r="G328" s="43">
        <v>0.5</v>
      </c>
      <c r="H328" s="7">
        <v>66073.887880291993</v>
      </c>
    </row>
    <row r="329" spans="1:8" x14ac:dyDescent="0.25">
      <c r="A329" s="19" t="s">
        <v>43</v>
      </c>
      <c r="B329" s="20" t="s">
        <v>43</v>
      </c>
      <c r="C329" s="20" t="s">
        <v>43</v>
      </c>
      <c r="D329" s="20" t="s">
        <v>407</v>
      </c>
      <c r="E329" s="28">
        <v>45806</v>
      </c>
      <c r="F329" s="36">
        <v>744444</v>
      </c>
      <c r="G329" s="43">
        <v>1</v>
      </c>
      <c r="H329" s="7">
        <v>744444</v>
      </c>
    </row>
    <row r="330" spans="1:8" x14ac:dyDescent="0.25">
      <c r="A330" s="19" t="s">
        <v>50</v>
      </c>
      <c r="B330" s="20" t="s">
        <v>45</v>
      </c>
      <c r="C330" s="20" t="s">
        <v>45</v>
      </c>
      <c r="D330" s="20" t="s">
        <v>408</v>
      </c>
      <c r="E330" s="28">
        <v>45808</v>
      </c>
      <c r="F330" s="36">
        <v>979474</v>
      </c>
      <c r="G330" s="43">
        <v>1</v>
      </c>
      <c r="H330" s="7">
        <v>979474</v>
      </c>
    </row>
    <row r="331" spans="1:8" x14ac:dyDescent="0.25">
      <c r="A331" s="19"/>
      <c r="B331" s="20"/>
      <c r="C331" s="20"/>
      <c r="D331" s="24" t="s">
        <v>22</v>
      </c>
      <c r="E331" s="28"/>
      <c r="F331" s="36"/>
      <c r="G331" s="43">
        <v>0.02</v>
      </c>
      <c r="H331" s="7">
        <v>0</v>
      </c>
    </row>
    <row r="332" spans="1:8" x14ac:dyDescent="0.25">
      <c r="A332" s="14"/>
      <c r="B332" s="18"/>
      <c r="C332" s="18"/>
      <c r="D332" s="18"/>
      <c r="E332" s="27"/>
      <c r="G332" s="43"/>
    </row>
    <row r="333" spans="1:8" x14ac:dyDescent="0.25">
      <c r="A333" s="14"/>
      <c r="B333" s="18"/>
      <c r="C333" s="18"/>
      <c r="D333" s="18"/>
      <c r="E333" s="27"/>
      <c r="G333" s="43"/>
    </row>
    <row r="334" spans="1:8" x14ac:dyDescent="0.25">
      <c r="A334" s="14"/>
      <c r="B334" s="18"/>
      <c r="C334" s="18"/>
      <c r="D334" s="18"/>
      <c r="E334" s="27"/>
      <c r="G334" s="43"/>
    </row>
    <row r="335" spans="1:8" x14ac:dyDescent="0.25">
      <c r="A335" s="14"/>
      <c r="B335" s="18"/>
      <c r="C335" s="18"/>
      <c r="D335" s="18"/>
      <c r="E335" s="27"/>
      <c r="G335" s="43"/>
    </row>
    <row r="336" spans="1:8" x14ac:dyDescent="0.25">
      <c r="A336" s="21"/>
      <c r="B336" s="22"/>
      <c r="C336" s="22"/>
      <c r="D336" s="22"/>
      <c r="E336" s="29"/>
      <c r="F336" s="37"/>
      <c r="G336" s="46"/>
      <c r="H336" s="37"/>
    </row>
    <row r="337" spans="1:8" x14ac:dyDescent="0.25">
      <c r="A337" s="23"/>
      <c r="B337" s="23" t="s">
        <v>87</v>
      </c>
      <c r="C337" s="23"/>
      <c r="D337" s="23"/>
      <c r="E337" s="30"/>
      <c r="F337" s="38">
        <v>125488582.31211406</v>
      </c>
      <c r="G337" s="47"/>
      <c r="H337" s="38">
        <f>SUM(H2:H336)</f>
        <v>59744907.058980405</v>
      </c>
    </row>
    <row r="340" spans="1:8" x14ac:dyDescent="0.25">
      <c r="H340" s="40">
        <v>-18641544</v>
      </c>
    </row>
    <row r="341" spans="1:8" x14ac:dyDescent="0.25">
      <c r="H341" s="40"/>
    </row>
    <row r="343" spans="1:8" x14ac:dyDescent="0.25">
      <c r="G343" s="48" t="s">
        <v>412</v>
      </c>
      <c r="H343" s="41">
        <f>SUM(H337:H342)</f>
        <v>41103363.058980405</v>
      </c>
    </row>
  </sheetData>
  <sheetProtection algorithmName="SHA-512" hashValue="vaOiqRp8LSI9YVVs9+gdv1Tsko1zmGvLP4SbXqZCKowtpzKV+30mkBLr5iea5AtfcIVYLUdiLaNKoueKFoChyw==" saltValue="f53kEmF44hglv6/X049RjA==" spinCount="100000" sheet="1" objects="1" scenarios="1" selectLockedCells="1" selectUn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8BCE9-CD32-4608-9662-8FBFF2EFFAA2}">
  <dimension ref="A1:D53"/>
  <sheetViews>
    <sheetView workbookViewId="0">
      <selection activeCell="I48" sqref="I48"/>
    </sheetView>
  </sheetViews>
  <sheetFormatPr defaultRowHeight="15" x14ac:dyDescent="0.25"/>
  <cols>
    <col min="1" max="1" width="77.42578125" customWidth="1"/>
    <col min="2" max="2" width="23.140625" style="7" bestFit="1" customWidth="1"/>
    <col min="3" max="3" width="19.85546875" style="9" bestFit="1" customWidth="1"/>
    <col min="4" max="4" width="23.28515625" style="7" bestFit="1" customWidth="1"/>
  </cols>
  <sheetData>
    <row r="1" spans="1:4" ht="18.75" x14ac:dyDescent="0.3">
      <c r="A1" s="1" t="s">
        <v>0</v>
      </c>
      <c r="B1" s="7" t="s">
        <v>31</v>
      </c>
      <c r="C1" s="9" t="s">
        <v>33</v>
      </c>
      <c r="D1" s="7" t="s">
        <v>36</v>
      </c>
    </row>
    <row r="2" spans="1:4" x14ac:dyDescent="0.25">
      <c r="A2" s="2" t="s">
        <v>1</v>
      </c>
      <c r="B2" s="7">
        <v>509088</v>
      </c>
      <c r="C2" s="9">
        <v>0.14374999999999999</v>
      </c>
      <c r="D2" s="7">
        <v>73181.399999999994</v>
      </c>
    </row>
    <row r="3" spans="1:4" x14ac:dyDescent="0.25">
      <c r="A3" t="s">
        <v>2</v>
      </c>
      <c r="B3" s="7">
        <v>318180</v>
      </c>
      <c r="C3" s="9">
        <v>0.5</v>
      </c>
      <c r="D3" s="7">
        <v>159090</v>
      </c>
    </row>
    <row r="4" spans="1:4" x14ac:dyDescent="0.25">
      <c r="A4" t="s">
        <v>3</v>
      </c>
      <c r="B4" s="7">
        <v>5636028.4000000004</v>
      </c>
      <c r="C4" s="9">
        <v>0.19723618090452261</v>
      </c>
      <c r="D4" s="7">
        <v>1111628.7170854271</v>
      </c>
    </row>
    <row r="5" spans="1:4" x14ac:dyDescent="0.25">
      <c r="A5" t="s">
        <v>4</v>
      </c>
      <c r="B5" s="7" t="s">
        <v>32</v>
      </c>
      <c r="C5" s="9">
        <v>0.97</v>
      </c>
      <c r="D5" s="7">
        <v>0</v>
      </c>
    </row>
    <row r="6" spans="1:4" x14ac:dyDescent="0.25">
      <c r="A6" t="s">
        <v>4</v>
      </c>
      <c r="B6" s="7">
        <v>7685000</v>
      </c>
      <c r="C6" s="9">
        <v>0.97</v>
      </c>
      <c r="D6" s="7">
        <v>7454450</v>
      </c>
    </row>
    <row r="7" spans="1:4" x14ac:dyDescent="0.25">
      <c r="A7" t="s">
        <v>5</v>
      </c>
      <c r="B7" s="7">
        <v>0</v>
      </c>
      <c r="C7" s="9">
        <v>0.22106666666666666</v>
      </c>
      <c r="D7" s="7">
        <v>0</v>
      </c>
    </row>
    <row r="8" spans="1:4" x14ac:dyDescent="0.25">
      <c r="A8" t="s">
        <v>6</v>
      </c>
      <c r="B8" s="7">
        <v>5077092.2</v>
      </c>
      <c r="D8" s="7">
        <v>0</v>
      </c>
    </row>
    <row r="9" spans="1:4" x14ac:dyDescent="0.25">
      <c r="A9" t="s">
        <v>7</v>
      </c>
      <c r="B9" s="7">
        <v>1223932.3999999999</v>
      </c>
      <c r="C9" s="9">
        <v>1</v>
      </c>
      <c r="D9" s="7">
        <v>1223932.3999999999</v>
      </c>
    </row>
    <row r="10" spans="1:4" x14ac:dyDescent="0.25">
      <c r="A10" t="s">
        <v>8</v>
      </c>
      <c r="B10" s="7">
        <v>5412241.7999999998</v>
      </c>
      <c r="C10" s="9">
        <v>0.12337192474674386</v>
      </c>
      <c r="D10" s="7">
        <v>667718.68806078145</v>
      </c>
    </row>
    <row r="11" spans="1:4" x14ac:dyDescent="0.25">
      <c r="A11" t="s">
        <v>9</v>
      </c>
      <c r="B11" s="7">
        <v>600000</v>
      </c>
      <c r="C11" s="9">
        <v>1</v>
      </c>
      <c r="D11" s="7">
        <v>600000</v>
      </c>
    </row>
    <row r="12" spans="1:4" x14ac:dyDescent="0.25">
      <c r="A12" t="s">
        <v>10</v>
      </c>
      <c r="B12" s="7">
        <v>1839080.4</v>
      </c>
      <c r="C12" s="9">
        <v>1</v>
      </c>
      <c r="D12" s="7">
        <v>1839080.4</v>
      </c>
    </row>
    <row r="13" spans="1:4" x14ac:dyDescent="0.25">
      <c r="A13" t="s">
        <v>11</v>
      </c>
      <c r="B13" s="7">
        <v>337270.8</v>
      </c>
      <c r="C13" s="9">
        <v>0</v>
      </c>
      <c r="D13" s="7">
        <v>0</v>
      </c>
    </row>
    <row r="14" spans="1:4" x14ac:dyDescent="0.25">
      <c r="A14" t="s">
        <v>12</v>
      </c>
      <c r="B14" s="7" t="s">
        <v>32</v>
      </c>
      <c r="C14" s="9">
        <v>0.88</v>
      </c>
      <c r="D14" s="7">
        <v>0</v>
      </c>
    </row>
    <row r="15" spans="1:4" x14ac:dyDescent="0.25">
      <c r="A15" t="s">
        <v>13</v>
      </c>
      <c r="B15" s="7">
        <v>8775500</v>
      </c>
      <c r="C15" s="9">
        <v>0.88</v>
      </c>
      <c r="D15" s="7">
        <v>7722440</v>
      </c>
    </row>
    <row r="16" spans="1:4" x14ac:dyDescent="0.25">
      <c r="A16" t="s">
        <v>14</v>
      </c>
      <c r="B16" s="7">
        <v>852722.4</v>
      </c>
      <c r="C16" s="9">
        <v>0.20067796610169492</v>
      </c>
      <c r="D16" s="7">
        <v>171122.59688135594</v>
      </c>
    </row>
    <row r="17" spans="1:4" x14ac:dyDescent="0.25">
      <c r="A17" t="s">
        <v>15</v>
      </c>
      <c r="B17" s="7">
        <v>653329.6</v>
      </c>
      <c r="C17" s="9">
        <v>1.2195121951219513E-2</v>
      </c>
      <c r="D17" s="7">
        <v>7967.434146341463</v>
      </c>
    </row>
    <row r="18" spans="1:4" x14ac:dyDescent="0.25">
      <c r="A18" t="s">
        <v>16</v>
      </c>
      <c r="B18" s="7">
        <v>125150.8</v>
      </c>
      <c r="C18" s="9">
        <v>9.7970608817354796E-3</v>
      </c>
      <c r="D18" s="7">
        <v>1226.1100069979007</v>
      </c>
    </row>
    <row r="19" spans="1:4" x14ac:dyDescent="0.25">
      <c r="A19" t="s">
        <v>17</v>
      </c>
      <c r="B19" s="7">
        <v>486815.4</v>
      </c>
      <c r="C19" s="9">
        <v>0.10933333333333334</v>
      </c>
      <c r="D19" s="7">
        <v>53225.150400000006</v>
      </c>
    </row>
    <row r="20" spans="1:4" x14ac:dyDescent="0.25">
      <c r="A20" t="s">
        <v>18</v>
      </c>
      <c r="B20" s="7">
        <v>2863620</v>
      </c>
      <c r="C20" s="9">
        <v>0.5</v>
      </c>
      <c r="D20" s="7">
        <v>1431810</v>
      </c>
    </row>
    <row r="21" spans="1:4" x14ac:dyDescent="0.25">
      <c r="A21" t="s">
        <v>18</v>
      </c>
      <c r="B21" s="7">
        <v>3340890</v>
      </c>
      <c r="C21" s="9">
        <v>0.5</v>
      </c>
      <c r="D21" s="7">
        <v>1670445</v>
      </c>
    </row>
    <row r="22" spans="1:4" x14ac:dyDescent="0.25">
      <c r="A22" t="s">
        <v>18</v>
      </c>
      <c r="B22" s="7">
        <v>3340890</v>
      </c>
      <c r="C22" s="9">
        <v>0.5</v>
      </c>
      <c r="D22" s="7">
        <v>1670445</v>
      </c>
    </row>
    <row r="23" spans="1:4" x14ac:dyDescent="0.25">
      <c r="A23" t="s">
        <v>19</v>
      </c>
      <c r="B23" s="7">
        <v>680905.2</v>
      </c>
      <c r="C23" s="9">
        <v>0.19162995594713655</v>
      </c>
      <c r="D23" s="7">
        <v>130481.8334801762</v>
      </c>
    </row>
    <row r="24" spans="1:4" x14ac:dyDescent="0.25">
      <c r="A24" t="s">
        <v>20</v>
      </c>
      <c r="B24" s="7">
        <v>2692863.4</v>
      </c>
      <c r="C24" s="9">
        <v>1.9801980198019802E-2</v>
      </c>
      <c r="D24" s="7">
        <v>53324.027722772276</v>
      </c>
    </row>
    <row r="25" spans="1:4" x14ac:dyDescent="0.25">
      <c r="A25" t="s">
        <v>21</v>
      </c>
      <c r="B25" s="7">
        <v>7912076</v>
      </c>
      <c r="C25" s="9">
        <v>1.9702210858775757E-2</v>
      </c>
      <c r="D25" s="7">
        <v>155885.38968265906</v>
      </c>
    </row>
    <row r="26" spans="1:4" x14ac:dyDescent="0.25">
      <c r="A26" t="s">
        <v>22</v>
      </c>
      <c r="B26" s="7">
        <v>45800.653431999999</v>
      </c>
      <c r="C26" s="9">
        <v>0.02</v>
      </c>
    </row>
    <row r="27" spans="1:4" x14ac:dyDescent="0.25">
      <c r="A27" t="s">
        <v>23</v>
      </c>
      <c r="B27" s="7">
        <v>980000</v>
      </c>
      <c r="C27" s="9">
        <v>0</v>
      </c>
      <c r="D27" s="7">
        <v>0</v>
      </c>
    </row>
    <row r="28" spans="1:4" x14ac:dyDescent="0.25">
      <c r="A28" t="s">
        <v>24</v>
      </c>
      <c r="B28" s="7">
        <v>68939</v>
      </c>
      <c r="C28" s="9">
        <v>0</v>
      </c>
      <c r="D28" s="7">
        <v>0</v>
      </c>
    </row>
    <row r="29" spans="1:4" x14ac:dyDescent="0.25">
      <c r="A29" t="s">
        <v>25</v>
      </c>
      <c r="B29" s="7" t="s">
        <v>32</v>
      </c>
      <c r="C29" s="9">
        <v>0.61</v>
      </c>
      <c r="D29" s="7">
        <v>0</v>
      </c>
    </row>
    <row r="30" spans="1:4" x14ac:dyDescent="0.25">
      <c r="A30" t="s">
        <v>26</v>
      </c>
      <c r="B30" s="7" t="s">
        <v>32</v>
      </c>
      <c r="C30" s="9">
        <v>1</v>
      </c>
      <c r="D30" s="7">
        <v>0</v>
      </c>
    </row>
    <row r="31" spans="1:4" x14ac:dyDescent="0.25">
      <c r="A31" t="s">
        <v>27</v>
      </c>
      <c r="B31" s="7">
        <v>1049994</v>
      </c>
      <c r="C31" s="9">
        <v>0</v>
      </c>
      <c r="D31" s="7">
        <v>0</v>
      </c>
    </row>
    <row r="32" spans="1:4" x14ac:dyDescent="0.25">
      <c r="A32" t="s">
        <v>28</v>
      </c>
      <c r="B32" s="7">
        <v>2351350.2000000002</v>
      </c>
      <c r="C32" s="9">
        <v>1</v>
      </c>
      <c r="D32" s="7">
        <v>2351350.2000000002</v>
      </c>
    </row>
    <row r="33" spans="1:4" x14ac:dyDescent="0.25">
      <c r="A33" t="s">
        <v>29</v>
      </c>
      <c r="B33" s="7">
        <v>3703615.2</v>
      </c>
      <c r="C33" s="9">
        <v>0.25458190148911797</v>
      </c>
      <c r="D33" s="7">
        <v>942873.4</v>
      </c>
    </row>
    <row r="34" spans="1:4" x14ac:dyDescent="0.25">
      <c r="A34" t="s">
        <v>30</v>
      </c>
      <c r="B34" s="7">
        <v>1176205.3999999999</v>
      </c>
      <c r="C34" s="9">
        <v>0</v>
      </c>
      <c r="D34" s="7">
        <v>0</v>
      </c>
    </row>
    <row r="35" spans="1:4" x14ac:dyDescent="0.25">
      <c r="B35" s="7">
        <v>0</v>
      </c>
      <c r="D35" s="7">
        <v>0</v>
      </c>
    </row>
    <row r="36" spans="1:4" x14ac:dyDescent="0.25">
      <c r="B36" s="7">
        <v>0</v>
      </c>
      <c r="D36" s="7">
        <v>0</v>
      </c>
    </row>
    <row r="37" spans="1:4" x14ac:dyDescent="0.25">
      <c r="B37" s="7">
        <v>0</v>
      </c>
      <c r="D37" s="7">
        <v>0</v>
      </c>
    </row>
    <row r="38" spans="1:4" x14ac:dyDescent="0.25">
      <c r="B38" s="7">
        <v>0</v>
      </c>
      <c r="D38" s="7">
        <v>0</v>
      </c>
    </row>
    <row r="39" spans="1:4" x14ac:dyDescent="0.25">
      <c r="B39" s="7">
        <v>0</v>
      </c>
      <c r="D39" s="7">
        <v>0</v>
      </c>
    </row>
    <row r="40" spans="1:4" x14ac:dyDescent="0.25">
      <c r="B40" s="7">
        <v>0</v>
      </c>
      <c r="D40" s="7">
        <v>0</v>
      </c>
    </row>
    <row r="41" spans="1:4" x14ac:dyDescent="0.25">
      <c r="B41" s="7">
        <v>0</v>
      </c>
      <c r="D41" s="7">
        <v>0</v>
      </c>
    </row>
    <row r="42" spans="1:4" x14ac:dyDescent="0.25">
      <c r="B42" s="7">
        <v>0</v>
      </c>
      <c r="D42" s="7">
        <v>0</v>
      </c>
    </row>
    <row r="43" spans="1:4" x14ac:dyDescent="0.25">
      <c r="B43" s="7">
        <v>0</v>
      </c>
      <c r="D43" s="7">
        <v>0</v>
      </c>
    </row>
    <row r="44" spans="1:4" x14ac:dyDescent="0.25">
      <c r="B44" s="7">
        <v>0</v>
      </c>
      <c r="D44" s="7">
        <v>0</v>
      </c>
    </row>
    <row r="45" spans="1:4" x14ac:dyDescent="0.25">
      <c r="D45" s="7">
        <v>0</v>
      </c>
    </row>
    <row r="46" spans="1:4" x14ac:dyDescent="0.25">
      <c r="B46" s="7">
        <v>0</v>
      </c>
      <c r="D46" s="7">
        <v>0</v>
      </c>
    </row>
    <row r="47" spans="1:4" x14ac:dyDescent="0.25">
      <c r="A47" s="3"/>
      <c r="B47" s="7">
        <v>0</v>
      </c>
    </row>
    <row r="48" spans="1:4" ht="21" x14ac:dyDescent="0.35">
      <c r="A48" s="4"/>
      <c r="B48" s="6"/>
      <c r="C48" s="10" t="s">
        <v>34</v>
      </c>
      <c r="D48" s="6">
        <f>SUM(D2:D47)</f>
        <v>29491677.747466508</v>
      </c>
    </row>
    <row r="49" spans="2:4" x14ac:dyDescent="0.25">
      <c r="C49"/>
    </row>
    <row r="50" spans="2:4" x14ac:dyDescent="0.25">
      <c r="C50"/>
    </row>
    <row r="51" spans="2:4" x14ac:dyDescent="0.25">
      <c r="B51" s="5">
        <f>(A51*$K$1)+A51</f>
        <v>0</v>
      </c>
      <c r="C51" s="11" t="s">
        <v>35</v>
      </c>
      <c r="D51" s="12">
        <v>15485775</v>
      </c>
    </row>
    <row r="52" spans="2:4" x14ac:dyDescent="0.25">
      <c r="C52"/>
    </row>
    <row r="53" spans="2:4" x14ac:dyDescent="0.25">
      <c r="C53"/>
      <c r="D53" s="7">
        <f>D48-D51</f>
        <v>14005902.747466508</v>
      </c>
    </row>
  </sheetData>
  <sheetProtection algorithmName="SHA-512" hashValue="ZAZ5cQlLZSGZdjeNwIqcrG9Ji9xOo0CmFekooe7UOZ1EIofHsms2w/EijvY8GIjzkTELHbCRrLCz9a9FMcBtCw==" saltValue="GdsEFm52GUUXEw87r/aagQ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SDC Calculation</vt:lpstr>
      <vt:lpstr>Charge Analysis</vt:lpstr>
      <vt:lpstr>Planning Data</vt:lpstr>
      <vt:lpstr>Inventory of Current System</vt:lpstr>
      <vt:lpstr>CIP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Danette Hilton</dc:creator>
  <cp:lastModifiedBy>Danette Hilton</cp:lastModifiedBy>
  <dcterms:created xsi:type="dcterms:W3CDTF">2026-09-24T19:25:46Z</dcterms:created>
  <dcterms:modified xsi:type="dcterms:W3CDTF">2026-09-24T21:23:32Z</dcterms:modified>
</cp:coreProperties>
</file>